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355" windowHeight="6675" activeTab="0"/>
  </bookViews>
  <sheets>
    <sheet name="Commercial Banks" sheetId="1" r:id="rId1"/>
    <sheet name="Industrial Banks" sheetId="2" r:id="rId2"/>
    <sheet name="Credit Unions" sheetId="3" r:id="rId3"/>
    <sheet name="Foreign Bank - RC" sheetId="4" r:id="rId4"/>
    <sheet name="Trust Companies RC" sheetId="5" r:id="rId5"/>
    <sheet name="Trust Company - RI" sheetId="6" r:id="rId6"/>
    <sheet name="Sheet1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b" localSheetId="2">#REF!</definedName>
    <definedName name="\b">#REF!</definedName>
    <definedName name="\c" localSheetId="2">#REF!</definedName>
    <definedName name="\c">#REF!</definedName>
    <definedName name="C_1_010" localSheetId="2">'[13]Master'!$D$6</definedName>
    <definedName name="C_1_010">'[5]Master'!$D$6</definedName>
    <definedName name="C_1_025B" localSheetId="2">'[15]Master'!$D$13</definedName>
    <definedName name="C_1_025B">'[7]Master'!$D$13</definedName>
    <definedName name="C_3_388" localSheetId="2">'[10]Master'!$F$31</definedName>
    <definedName name="C_3_388">'[1]Master'!$F$31</definedName>
    <definedName name="CC_010" localSheetId="2">'[13]Master'!$C$6</definedName>
    <definedName name="CC_010">'[5]Master'!$C$6</definedName>
    <definedName name="CC_025B" localSheetId="2">'[10]Master'!$C$13</definedName>
    <definedName name="CC_025B">'[1]Master'!$C$13</definedName>
    <definedName name="CC_115">'[8]Master'!$C$108</definedName>
    <definedName name="CC_131" localSheetId="2">'[11]Master'!$C$111</definedName>
    <definedName name="CC_131">'[2]Master'!$C$111</definedName>
    <definedName name="CC_230" localSheetId="2">'[10]Master'!$C$113</definedName>
    <definedName name="CC_230">'[1]Master'!$C$113</definedName>
    <definedName name="CC_300" localSheetId="2">'[14]Master'!$C$26</definedName>
    <definedName name="CC_300">'[6]Master'!$C$26</definedName>
    <definedName name="CC_310" localSheetId="2">'[11]Master'!$C$120</definedName>
    <definedName name="CC_310">'[2]Master'!$C$120</definedName>
    <definedName name="CC_340" localSheetId="2">'[11]Master'!$C$27</definedName>
    <definedName name="CC_340">'[2]Master'!$C$27</definedName>
    <definedName name="CC_380" localSheetId="2">'[10]Master'!$C$28</definedName>
    <definedName name="CC_380">'[1]Master'!$C$28</definedName>
    <definedName name="CC_550" localSheetId="2">'[15]Master'!$C$34</definedName>
    <definedName name="CC_550">'[7]Master'!$C$34</definedName>
    <definedName name="CC_551" localSheetId="2">'[15]Master'!$C$35</definedName>
    <definedName name="CC_551">'[7]Master'!$C$35</definedName>
    <definedName name="CC_661A" localSheetId="2">'[13]Master'!$C$157</definedName>
    <definedName name="CC_661A">'[5]Master'!$C$157</definedName>
    <definedName name="CC_719" localSheetId="2">'[10]Master'!$C$57</definedName>
    <definedName name="CC_719">'[1]Master'!$C$57</definedName>
    <definedName name="CC_798" localSheetId="2">'[10]Master'!$C$72</definedName>
    <definedName name="CC_798">'[1]Master'!$C$72</definedName>
    <definedName name="Data" localSheetId="2">'[12]Jun 2000 Data'!#REF!</definedName>
    <definedName name="Data">'[4]Jun 2000 Data'!#REF!</definedName>
    <definedName name="FiduciaryStatement" localSheetId="2">#REF!</definedName>
    <definedName name="FiduciaryStatement">#REF!</definedName>
    <definedName name="HTML1_1" localSheetId="4" hidden="1">"[TRST4Q96.XLS]Abstract!$A$1:$B$43"</definedName>
    <definedName name="HTML1_1" hidden="1">"'[profile.xls]1q97 - Tables'!$A$1:$E$48"</definedName>
    <definedName name="HTML1_10" hidden="1">""</definedName>
    <definedName name="HTML1_11" hidden="1">1</definedName>
    <definedName name="HTML1_12" localSheetId="4" hidden="1">"P:\STATS\trst4q96.htm"</definedName>
    <definedName name="HTML1_12" hidden="1">"P:\STATS\prof197.htm"</definedName>
    <definedName name="HTML1_2" hidden="1">1</definedName>
    <definedName name="HTML1_3" localSheetId="4" hidden="1">"4th Quarter 1996"</definedName>
    <definedName name="HTML1_3" hidden="1">"profile"</definedName>
    <definedName name="HTML1_4" localSheetId="4" hidden="1">"Trust Company Report of Condition"</definedName>
    <definedName name="HTML1_4" hidden="1">"Profile of State Chartered Banks 3/31/97 "</definedName>
    <definedName name="HTML1_5" localSheetId="4" hidden="1">"Abstract of Trust Company Report of Income"</definedName>
    <definedName name="HTML1_5" hidden="1">""</definedName>
    <definedName name="HTML1_6" hidden="1">-4146</definedName>
    <definedName name="HTML1_7" hidden="1">-4146</definedName>
    <definedName name="HTML1_8" localSheetId="4" hidden="1">"3/24/97"</definedName>
    <definedName name="HTML1_8" hidden="1">"5/28/97"</definedName>
    <definedName name="HTML1_9" hidden="1">"Patrick Carroll"</definedName>
    <definedName name="HTML2_1" hidden="1">"[FBIN496.XLS]Abstract!$A$1:$B$38"</definedName>
    <definedName name="HTML2_10" hidden="1">"pcarroll@sbd.ca.gov"</definedName>
    <definedName name="HTML2_11" hidden="1">1</definedName>
    <definedName name="HTML2_12" hidden="1">"P:\STATS\fbin4q96.htm"</definedName>
    <definedName name="HTML2_2" hidden="1">1</definedName>
    <definedName name="HTML2_3" hidden="1">"4th Quarter 1996"</definedName>
    <definedName name="HTML2_4" hidden="1">"Foreign Bank Report of Income"</definedName>
    <definedName name="HTML2_5" hidden="1">"Abstract of foreign bank report of income."</definedName>
    <definedName name="HTML2_6" hidden="1">-4146</definedName>
    <definedName name="HTML2_7" hidden="1">-4146</definedName>
    <definedName name="HTML2_8" hidden="1">"3/24/97"</definedName>
    <definedName name="HTML2_9" hidden="1">"Patrick Carroll"</definedName>
    <definedName name="HTMLCount" hidden="1">1</definedName>
    <definedName name="_xlnm.Print_Area" localSheetId="0">'Commercial Banks'!$A$1:$K$58</definedName>
    <definedName name="_xlnm.Print_Area" localSheetId="2">'Credit Unions'!$A$1:$K$50</definedName>
    <definedName name="_xlnm.Print_Area" localSheetId="3">'Foreign Bank - RC'!$A$1:$I$49</definedName>
    <definedName name="_xlnm.Print_Area" localSheetId="1">'Industrial Banks'!$A$1:$K$45</definedName>
    <definedName name="_xlnm.Print_Area" localSheetId="4">'Trust Companies RC'!$A$1:$I$45</definedName>
    <definedName name="_xlnm.Print_Area" localSheetId="5">'Trust Company - RI'!$A$1:$L$42</definedName>
    <definedName name="PRINT_AREA_MI" localSheetId="2">#REF!</definedName>
    <definedName name="PRINT_AREA_MI">#REF!</definedName>
    <definedName name="PRINT_TITLES_MI" localSheetId="2">#REF!</definedName>
    <definedName name="PRINT_TITLES_MI">#REF!</definedName>
    <definedName name="test" hidden="1">"Fiduciary Statement"</definedName>
    <definedName name="test2" hidden="1">"Consolidated statement of fiduciary assets"</definedName>
    <definedName name="test3" hidden="1">"'[FID4Q96.XLS]Fiduciary Statement'!$A$1:$E$34"</definedName>
    <definedName name="test4" hidden="1">"P:\STATS\fid4q96.htm"</definedName>
    <definedName name="test5" hidden="1">"Fiduciary Statement"</definedName>
    <definedName name="test6" hidden="1">"Consolidated statement of fiduciary assets"</definedName>
  </definedNames>
  <calcPr fullCalcOnLoad="1"/>
</workbook>
</file>

<file path=xl/sharedStrings.xml><?xml version="1.0" encoding="utf-8"?>
<sst xmlns="http://schemas.openxmlformats.org/spreadsheetml/2006/main" count="246" uniqueCount="184">
  <si>
    <t>Number of Banks</t>
  </si>
  <si>
    <t>Loans &amp; Leases (Net)*</t>
  </si>
  <si>
    <t>Reserve for loans</t>
  </si>
  <si>
    <t>Total Assets</t>
  </si>
  <si>
    <t>Total Deposits</t>
  </si>
  <si>
    <t>Total Equity Capital</t>
  </si>
  <si>
    <t>Noncurrent Loans &amp; Leases**</t>
  </si>
  <si>
    <t>Total Past Due Loans &amp; Leases***</t>
  </si>
  <si>
    <t>Other Real Estate Owned****</t>
  </si>
  <si>
    <t>Loans &amp; Leases/Deposits</t>
  </si>
  <si>
    <t>Loans &amp; Leases/Assets</t>
  </si>
  <si>
    <t>LLR/Total Loans</t>
  </si>
  <si>
    <t>Equity Capital/Assets</t>
  </si>
  <si>
    <t>Noncurrent Loans &amp; Leases/Total Loans &amp; Leases</t>
  </si>
  <si>
    <t>Total Past Due Loans &amp; Leases/Total Loans &amp; Leases</t>
  </si>
  <si>
    <t>Reserves for Loans/Noncurrent Loans&amp;Leases</t>
  </si>
  <si>
    <t>%</t>
  </si>
  <si>
    <t>$</t>
  </si>
  <si>
    <t>Period Ending</t>
  </si>
  <si>
    <t>Number of Thrift and Loans</t>
  </si>
  <si>
    <t>Noncurrent Loans&amp;Leases/Total Loans&amp;Leases</t>
  </si>
  <si>
    <t>Tot. Past Due Loans&amp;Leases/Total Loans&amp;Leases</t>
  </si>
  <si>
    <t>PROFILE OF INDUSTRIAL BANKS</t>
  </si>
  <si>
    <t>(In Millions of Dollars)</t>
  </si>
  <si>
    <t>PROFILE OF STATE CHARTERED BANKS</t>
  </si>
  <si>
    <t>(in Thousands)</t>
  </si>
  <si>
    <t>ASSETS</t>
  </si>
  <si>
    <t>Cash and due from</t>
  </si>
  <si>
    <t>U.S. Treasury securities</t>
  </si>
  <si>
    <t>Obligations of other U.S. Government agencies and corporations</t>
  </si>
  <si>
    <t>Obligations of States and political subdivisions</t>
  </si>
  <si>
    <t>Other Securities</t>
  </si>
  <si>
    <t>Loans</t>
  </si>
  <si>
    <t>Reserve for possible loan losses</t>
  </si>
  <si>
    <t xml:space="preserve">Loans (net) </t>
  </si>
  <si>
    <t xml:space="preserve">Bank premises, furniture and fixtures and other assets representing bank premises </t>
  </si>
  <si>
    <t xml:space="preserve">        Capital leases included above</t>
  </si>
  <si>
    <t>Real estate owned other than bank premises</t>
  </si>
  <si>
    <t>Investments in subsidiaries not consolidated</t>
  </si>
  <si>
    <t>Other assets (complete schedule on reverse)</t>
  </si>
  <si>
    <t xml:space="preserve">TOTAL ASSETS </t>
  </si>
  <si>
    <t>LIABILITIES</t>
  </si>
  <si>
    <t xml:space="preserve">Liabilities for borrowed money </t>
  </si>
  <si>
    <t xml:space="preserve">Mortgage indebtedness </t>
  </si>
  <si>
    <t>Other liabilities</t>
  </si>
  <si>
    <t xml:space="preserve">TOTAL LIABILITIES </t>
  </si>
  <si>
    <t xml:space="preserve">Capital notes and debentures </t>
  </si>
  <si>
    <t>SHAREHOLDERS EQUITY</t>
  </si>
  <si>
    <t xml:space="preserve">Preferred stock </t>
  </si>
  <si>
    <t xml:space="preserve">Number shares outstanding </t>
  </si>
  <si>
    <t xml:space="preserve">Common stock </t>
  </si>
  <si>
    <t xml:space="preserve">Number shares authorized </t>
  </si>
  <si>
    <t>Number shares outstanding</t>
  </si>
  <si>
    <t>Surplus</t>
  </si>
  <si>
    <t xml:space="preserve">TOTAL CONTRIBUTED CAPITAL </t>
  </si>
  <si>
    <t>Retained earnings and other capital reserves</t>
  </si>
  <si>
    <t xml:space="preserve">TOTAL SHAREHOLDERS EQUITY </t>
  </si>
  <si>
    <t>TOTAL LIABILITIES AND CAPITAL ACCOUNTS</t>
  </si>
  <si>
    <t>MEMORANDA</t>
  </si>
  <si>
    <t>Assets deposited with State Treasurer to qualify for exercise of fiduciary powers (market value)</t>
  </si>
  <si>
    <t>PROFILE OF CREDIT UNIONS</t>
  </si>
  <si>
    <t>Number of Credit Unions</t>
  </si>
  <si>
    <t>Loans to Members</t>
  </si>
  <si>
    <t>Allowance for Loan Losses</t>
  </si>
  <si>
    <t>Members' Shares</t>
  </si>
  <si>
    <t>Total Delinquent Loans**</t>
  </si>
  <si>
    <t>Operating Expenses</t>
  </si>
  <si>
    <t>Total Loans/Total Shares</t>
  </si>
  <si>
    <t>Total Loans/Total Assets</t>
  </si>
  <si>
    <t>Delinquent Loans/Total Loans</t>
  </si>
  <si>
    <t>Net  Charge-Offs/Average Loans</t>
  </si>
  <si>
    <t>** Delinquent Loans are loans past due 60 days or more.</t>
  </si>
  <si>
    <t>FOREIGN BANKS</t>
  </si>
  <si>
    <t>STATEMENT OF CONDITION</t>
  </si>
  <si>
    <t>Number of institutions</t>
  </si>
  <si>
    <t>Assets:</t>
  </si>
  <si>
    <t>Cash &amp; Due From Banks.</t>
  </si>
  <si>
    <t>U.S. Treas Securities</t>
  </si>
  <si>
    <t>U.S. Gov't Obligations</t>
  </si>
  <si>
    <t>Frn Govt Securities.</t>
  </si>
  <si>
    <t>Mortgage-backed - guaranteed by US Govt</t>
  </si>
  <si>
    <t>Mortgage-backed - other</t>
  </si>
  <si>
    <t>Other asset-backed</t>
  </si>
  <si>
    <t>Tot Claims-Nonrelated</t>
  </si>
  <si>
    <t xml:space="preserve">Net D/F Related Banks </t>
  </si>
  <si>
    <t>Total Deposits/Credit Balances</t>
  </si>
  <si>
    <t>FF Purch - with others</t>
  </si>
  <si>
    <t>Securities sold - with others</t>
  </si>
  <si>
    <t>Other Borrowed Money</t>
  </si>
  <si>
    <t>Trading Liabilities</t>
  </si>
  <si>
    <t>Othr Liab-Nonrelated</t>
  </si>
  <si>
    <t>Total Liab-Nonrelated</t>
  </si>
  <si>
    <t>Net D/T - Related Bks</t>
  </si>
  <si>
    <t>Total Liabilities</t>
  </si>
  <si>
    <t>Number of trust companies</t>
  </si>
  <si>
    <t>TRUST COMPANIES</t>
  </si>
  <si>
    <t>REPORT OF CONDITION</t>
  </si>
  <si>
    <t>REPORT OF INCOME</t>
  </si>
  <si>
    <t>Operating income:</t>
  </si>
  <si>
    <t xml:space="preserve">    Income from fiduciary activities </t>
  </si>
  <si>
    <t xml:space="preserve">    Interest on federal funds sold</t>
  </si>
  <si>
    <t xml:space="preserve">    Interest on U.S. Treasury securities</t>
  </si>
  <si>
    <t xml:space="preserve">    Interest on obligations of other U.S. government agencies and corporations</t>
  </si>
  <si>
    <t xml:space="preserve">    Interest on obligations of states and political subdivisions of the U.S</t>
  </si>
  <si>
    <t xml:space="preserve">    Interest on other securities</t>
  </si>
  <si>
    <t xml:space="preserve">    Interest and fees on loans</t>
  </si>
  <si>
    <t xml:space="preserve">    Other income</t>
  </si>
  <si>
    <t>TOTAL OPERATING INCOME</t>
  </si>
  <si>
    <t xml:space="preserve">    Salaries and employee benefits</t>
  </si>
  <si>
    <t xml:space="preserve">    Interest on borrowed money </t>
  </si>
  <si>
    <t xml:space="preserve">    Interest on capital notes</t>
  </si>
  <si>
    <t xml:space="preserve">    Occupancy expense of premises, gross</t>
  </si>
  <si>
    <t xml:space="preserve">    Less rental income</t>
  </si>
  <si>
    <t xml:space="preserve">    Occupancy expense of premises, net</t>
  </si>
  <si>
    <t xml:space="preserve">    Furniture and equipment expense</t>
  </si>
  <si>
    <t xml:space="preserve">    Provision for possible loan losses</t>
  </si>
  <si>
    <t xml:space="preserve">   Other operating expenses</t>
  </si>
  <si>
    <t>TOTAL OPERATING EXPENSES</t>
  </si>
  <si>
    <t xml:space="preserve">Income before income taxes and securities gains or losses </t>
  </si>
  <si>
    <t>Applicable income taxes</t>
  </si>
  <si>
    <t>Income before securities gains or losses</t>
  </si>
  <si>
    <t>Securities gains (losses), gross</t>
  </si>
  <si>
    <t>Securities gains (losses), net</t>
  </si>
  <si>
    <t>Net income before extraordinary items</t>
  </si>
  <si>
    <t>Extraordinary items, Net of tax effect</t>
  </si>
  <si>
    <t>Net Worth</t>
  </si>
  <si>
    <t>Net Worth/Assets</t>
  </si>
  <si>
    <t>Trading assets - Other trading assets</t>
  </si>
  <si>
    <t>Other Real Estate Owned</t>
  </si>
  <si>
    <t>Trading assets - Mortgage-backed securities - Issued by US Govt agencies</t>
  </si>
  <si>
    <t>Trading assets - Mortgage-backed securities - Issued by other</t>
  </si>
  <si>
    <t>Trading assets - Other asset-backed securities</t>
  </si>
  <si>
    <t>Liabilities</t>
  </si>
  <si>
    <t>All Other Securities</t>
  </si>
  <si>
    <t>FF Sold - w/ coml bks in the U.S.</t>
  </si>
  <si>
    <t>FF Sold - w/ nonbank brokers &amp; securities dealers</t>
  </si>
  <si>
    <t>FF Sold - w/ others</t>
  </si>
  <si>
    <t>Securities purchased w/ coml bks in the U.S.</t>
  </si>
  <si>
    <t>Securities purchased w/ nonbank brokers &amp; securities dealers</t>
  </si>
  <si>
    <t>Securities purchased w/others</t>
  </si>
  <si>
    <t>Loans-Net Unearnd Inc</t>
  </si>
  <si>
    <t>Trading assets - US Treas and Agcy Securities</t>
  </si>
  <si>
    <t>Trading assets - Other securities</t>
  </si>
  <si>
    <t>Othr/Claim Nonrelated</t>
  </si>
  <si>
    <t>FF Purch - with coml bks in the U.S.</t>
  </si>
  <si>
    <t>Securities sold - with coml bks in the U.S.</t>
  </si>
  <si>
    <t>Return on Assets (Quarter)</t>
  </si>
  <si>
    <t>Return on Equity (Quarter)</t>
  </si>
  <si>
    <t>Net Interest Margin (Quarter)</t>
  </si>
  <si>
    <t>Interest Earned (Quarter)</t>
  </si>
  <si>
    <t>Interest Expense (Quarer)</t>
  </si>
  <si>
    <t>Net Interest Income (Quarter)</t>
  </si>
  <si>
    <t>Interest Earned (YTD)</t>
  </si>
  <si>
    <t>Interest Expense (YTD)</t>
  </si>
  <si>
    <t>Net Interest Income (YTD)</t>
  </si>
  <si>
    <t>Noninterest Income (YTD)</t>
  </si>
  <si>
    <t>Loan Loss Provision (YTD)</t>
  </si>
  <si>
    <t>Noninterest Expense (YTD)</t>
  </si>
  <si>
    <t>Net Income (YTD)</t>
  </si>
  <si>
    <t>Return on Assets (YTD)</t>
  </si>
  <si>
    <t>Return on Equity (YTD)</t>
  </si>
  <si>
    <t>Net Interest Margin (YTD)</t>
  </si>
  <si>
    <t>Noninterest Income (Quarter)</t>
  </si>
  <si>
    <t>Loan Loss Provision (Quarter)</t>
  </si>
  <si>
    <t>Noninterest Expense (Quarter)</t>
  </si>
  <si>
    <t>Net Income (Quarter)</t>
  </si>
  <si>
    <t>(in thousands of dollars)</t>
  </si>
  <si>
    <t>NET INCOME - Year to date</t>
  </si>
  <si>
    <t>YTD Change</t>
  </si>
  <si>
    <t>Quarterly Change</t>
  </si>
  <si>
    <t>Provision for Loan Losses (YTD)</t>
  </si>
  <si>
    <t>Other Income (YTD)</t>
  </si>
  <si>
    <t>Operating Expenses (YTD)</t>
  </si>
  <si>
    <t>Interest Expense (Quarter)</t>
  </si>
  <si>
    <t>Provision for Loan Losses (Quarter)</t>
  </si>
  <si>
    <t>Other Income (Quarter)</t>
  </si>
  <si>
    <t>Operating Expenses (Quarter)</t>
  </si>
  <si>
    <t>Return on Average Assets (YTD)</t>
  </si>
  <si>
    <t>Net  Margin/Average Assets (YTD)</t>
  </si>
  <si>
    <t>YTD</t>
  </si>
  <si>
    <t>Quarter</t>
  </si>
  <si>
    <t>Change from 12/31/14</t>
  </si>
  <si>
    <t>Change from 9/30/14</t>
  </si>
  <si>
    <t>Change from 12/31/13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</si>
</sst>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m/d/yy;@"/>
    <numFmt numFmtId="167" formatCode="_ * #,##0.00_ ;_ * \-#,##0.00_ ;_ * &quot;-&quot;??_ ;_ @_ "/>
    <numFmt numFmtId="168" formatCode="mm/dd/yy_)"/>
    <numFmt numFmtId="169" formatCode="#,##0.0_);\(#,##0.0\)"/>
    <numFmt numFmtId="170" formatCode="0.0%"/>
    <numFmt numFmtId="171" formatCode="0.0"/>
    <numFmt numFmtId="172" formatCode="&quot;$&quot;#,##0"/>
    <numFmt numFmtId="173" formatCode="&quot;$&quot;#,##0.0"/>
    <numFmt numFmtId="174" formatCode="#,##0.000000_ ;\-#,##0.000000\ "/>
    <numFmt numFmtId="175" formatCode="_(* #,##0.0_);_(* \(#,##0.0\);_(* &quot;-&quot;?_);_(@_)"/>
    <numFmt numFmtId="176" formatCode="_(* #,##0.000_);_(* \(#,##0.000\);_(* &quot;-&quot;??_);_(@_)"/>
    <numFmt numFmtId="177" formatCode="_(* #,##0_);_(* \(#,##0\);_(* &quot;-&quot;??_);_(@_)"/>
    <numFmt numFmtId="178" formatCode="[$-409]dddd\,\ mmmm\ dd\,\ yyyy"/>
    <numFmt numFmtId="179" formatCode="m/d/yy"/>
    <numFmt numFmtId="180" formatCode="&quot;$&quot;#,##0.00"/>
    <numFmt numFmtId="181" formatCode="_(&quot;$&quot;* #,##0_);_(&quot;$&quot;* \(#,##0\);_(&quot;$&quot;* &quot;-&quot;??_);_(@_)"/>
    <numFmt numFmtId="182" formatCode="#,##0.0000_);\(#,##0.0000\)"/>
  </numFmts>
  <fonts count="48">
    <font>
      <sz val="10"/>
      <name val="Arial"/>
      <family val="0"/>
    </font>
    <font>
      <sz val="9"/>
      <name val="Arial"/>
      <family val="2"/>
    </font>
    <font>
      <sz val="9"/>
      <name val="Tms Rmn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Helv"/>
      <family val="0"/>
    </font>
    <font>
      <b/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5" fontId="1" fillId="0" borderId="0" xfId="42" applyNumberFormat="1" applyFont="1" applyAlignment="1">
      <alignment/>
    </xf>
    <xf numFmtId="9" fontId="1" fillId="0" borderId="0" xfId="69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71" fontId="0" fillId="0" borderId="0" xfId="69" applyNumberFormat="1" applyAlignment="1">
      <alignment/>
    </xf>
    <xf numFmtId="37" fontId="1" fillId="0" borderId="0" xfId="0" applyNumberFormat="1" applyFont="1" applyAlignment="1" applyProtection="1">
      <alignment/>
      <protection/>
    </xf>
    <xf numFmtId="168" fontId="0" fillId="0" borderId="0" xfId="0" applyNumberFormat="1" applyAlignment="1" applyProtection="1">
      <alignment horizontal="right"/>
      <protection/>
    </xf>
    <xf numFmtId="174" fontId="0" fillId="0" borderId="0" xfId="0" applyNumberFormat="1" applyAlignment="1">
      <alignment/>
    </xf>
    <xf numFmtId="170" fontId="1" fillId="0" borderId="0" xfId="69" applyNumberFormat="1" applyFont="1" applyAlignment="1">
      <alignment/>
    </xf>
    <xf numFmtId="37" fontId="1" fillId="0" borderId="0" xfId="0" applyNumberFormat="1" applyFont="1" applyAlignment="1">
      <alignment/>
    </xf>
    <xf numFmtId="0" fontId="0" fillId="0" borderId="0" xfId="0" applyAlignment="1">
      <alignment/>
    </xf>
    <xf numFmtId="0" fontId="8" fillId="0" borderId="0" xfId="0" applyFont="1" applyAlignment="1" applyProtection="1">
      <alignment horizontal="left"/>
      <protection/>
    </xf>
    <xf numFmtId="169" fontId="1" fillId="0" borderId="0" xfId="0" applyNumberFormat="1" applyFont="1" applyAlignment="1">
      <alignment/>
    </xf>
    <xf numFmtId="3" fontId="9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/>
    </xf>
    <xf numFmtId="174" fontId="1" fillId="0" borderId="0" xfId="0" applyNumberFormat="1" applyFont="1" applyAlignment="1">
      <alignment/>
    </xf>
    <xf numFmtId="169" fontId="1" fillId="0" borderId="0" xfId="0" applyNumberFormat="1" applyFont="1" applyAlignment="1">
      <alignment horizontal="centerContinuous"/>
    </xf>
    <xf numFmtId="169" fontId="1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37" fontId="1" fillId="0" borderId="0" xfId="69" applyNumberFormat="1" applyFont="1" applyBorder="1" applyAlignment="1" applyProtection="1">
      <alignment/>
      <protection locked="0"/>
    </xf>
    <xf numFmtId="37" fontId="0" fillId="0" borderId="0" xfId="0" applyNumberFormat="1" applyFont="1" applyAlignment="1">
      <alignment/>
    </xf>
    <xf numFmtId="0" fontId="1" fillId="0" borderId="0" xfId="0" applyFont="1" applyAlignment="1" applyProtection="1">
      <alignment horizontal="left" wrapText="1"/>
      <protection/>
    </xf>
    <xf numFmtId="0" fontId="0" fillId="0" borderId="0" xfId="0" applyFont="1" applyBorder="1" applyAlignment="1">
      <alignment/>
    </xf>
    <xf numFmtId="170" fontId="0" fillId="0" borderId="0" xfId="69" applyNumberFormat="1" applyFont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177" fontId="0" fillId="0" borderId="0" xfId="44" applyNumberFormat="1" applyFont="1" applyBorder="1" applyAlignment="1" applyProtection="1">
      <alignment/>
      <protection/>
    </xf>
    <xf numFmtId="5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 locked="0"/>
    </xf>
    <xf numFmtId="37" fontId="0" fillId="0" borderId="0" xfId="0" applyNumberFormat="1" applyFont="1" applyBorder="1" applyAlignment="1">
      <alignment/>
    </xf>
    <xf numFmtId="37" fontId="0" fillId="0" borderId="0" xfId="44" applyNumberFormat="1" applyFont="1" applyBorder="1" applyAlignment="1" applyProtection="1">
      <alignment/>
      <protection/>
    </xf>
    <xf numFmtId="3" fontId="0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66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/>
    </xf>
    <xf numFmtId="166" fontId="1" fillId="0" borderId="12" xfId="0" applyNumberFormat="1" applyFont="1" applyBorder="1" applyAlignment="1" quotePrefix="1">
      <alignment horizontal="center"/>
    </xf>
    <xf numFmtId="169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169" fontId="1" fillId="33" borderId="11" xfId="0" applyNumberFormat="1" applyFont="1" applyFill="1" applyBorder="1" applyAlignment="1" applyProtection="1">
      <alignment/>
      <protection/>
    </xf>
    <xf numFmtId="169" fontId="1" fillId="0" borderId="11" xfId="0" applyNumberFormat="1" applyFont="1" applyBorder="1" applyAlignment="1" applyProtection="1">
      <alignment/>
      <protection/>
    </xf>
    <xf numFmtId="169" fontId="1" fillId="0" borderId="11" xfId="0" applyNumberFormat="1" applyFont="1" applyFill="1" applyBorder="1" applyAlignment="1">
      <alignment/>
    </xf>
    <xf numFmtId="39" fontId="1" fillId="33" borderId="11" xfId="0" applyNumberFormat="1" applyFont="1" applyFill="1" applyBorder="1" applyAlignment="1" applyProtection="1">
      <alignment/>
      <protection/>
    </xf>
    <xf numFmtId="39" fontId="1" fillId="0" borderId="11" xfId="0" applyNumberFormat="1" applyFont="1" applyFill="1" applyBorder="1" applyAlignment="1">
      <alignment/>
    </xf>
    <xf numFmtId="39" fontId="1" fillId="0" borderId="11" xfId="42" applyNumberFormat="1" applyFont="1" applyBorder="1" applyAlignment="1" applyProtection="1">
      <alignment/>
      <protection hidden="1"/>
    </xf>
    <xf numFmtId="39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169" fontId="1" fillId="0" borderId="14" xfId="0" applyNumberFormat="1" applyFont="1" applyBorder="1" applyAlignment="1">
      <alignment/>
    </xf>
    <xf numFmtId="169" fontId="1" fillId="0" borderId="14" xfId="0" applyNumberFormat="1" applyFont="1" applyBorder="1" applyAlignment="1">
      <alignment/>
    </xf>
    <xf numFmtId="169" fontId="1" fillId="0" borderId="15" xfId="0" applyNumberFormat="1" applyFont="1" applyBorder="1" applyAlignment="1">
      <alignment/>
    </xf>
    <xf numFmtId="169" fontId="1" fillId="0" borderId="14" xfId="0" applyNumberFormat="1" applyFont="1" applyBorder="1" applyAlignment="1">
      <alignment/>
    </xf>
    <xf numFmtId="0" fontId="1" fillId="0" borderId="16" xfId="0" applyFont="1" applyBorder="1" applyAlignment="1">
      <alignment/>
    </xf>
    <xf numFmtId="169" fontId="1" fillId="0" borderId="12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16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 applyProtection="1">
      <alignment horizontal="left"/>
      <protection/>
    </xf>
    <xf numFmtId="0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70" fontId="1" fillId="0" borderId="0" xfId="69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37" fontId="1" fillId="0" borderId="11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17" xfId="0" applyFont="1" applyFill="1" applyBorder="1" applyAlignment="1" applyProtection="1">
      <alignment horizontal="left"/>
      <protection/>
    </xf>
    <xf numFmtId="169" fontId="1" fillId="33" borderId="0" xfId="0" applyNumberFormat="1" applyFont="1" applyFill="1" applyBorder="1" applyAlignment="1" applyProtection="1">
      <alignment/>
      <protection/>
    </xf>
    <xf numFmtId="170" fontId="1" fillId="33" borderId="0" xfId="69" applyNumberFormat="1" applyFont="1" applyFill="1" applyBorder="1" applyAlignment="1">
      <alignment horizontal="center"/>
    </xf>
    <xf numFmtId="169" fontId="1" fillId="33" borderId="0" xfId="0" applyNumberFormat="1" applyFont="1" applyFill="1" applyBorder="1" applyAlignment="1">
      <alignment/>
    </xf>
    <xf numFmtId="169" fontId="1" fillId="33" borderId="11" xfId="0" applyNumberFormat="1" applyFont="1" applyFill="1" applyBorder="1" applyAlignment="1">
      <alignment/>
    </xf>
    <xf numFmtId="0" fontId="1" fillId="33" borderId="17" xfId="0" applyFont="1" applyFill="1" applyBorder="1" applyAlignment="1">
      <alignment/>
    </xf>
    <xf numFmtId="169" fontId="1" fillId="0" borderId="0" xfId="0" applyNumberFormat="1" applyFont="1" applyBorder="1" applyAlignment="1" applyProtection="1">
      <alignment/>
      <protection/>
    </xf>
    <xf numFmtId="169" fontId="1" fillId="0" borderId="0" xfId="0" applyNumberFormat="1" applyFont="1" applyBorder="1" applyAlignment="1">
      <alignment/>
    </xf>
    <xf numFmtId="169" fontId="1" fillId="0" borderId="0" xfId="0" applyNumberFormat="1" applyFont="1" applyFill="1" applyBorder="1" applyAlignment="1">
      <alignment/>
    </xf>
    <xf numFmtId="39" fontId="1" fillId="33" borderId="0" xfId="0" applyNumberFormat="1" applyFont="1" applyFill="1" applyBorder="1" applyAlignment="1" applyProtection="1">
      <alignment/>
      <protection/>
    </xf>
    <xf numFmtId="39" fontId="1" fillId="0" borderId="0" xfId="0" applyNumberFormat="1" applyFont="1" applyFill="1" applyBorder="1" applyAlignment="1">
      <alignment/>
    </xf>
    <xf numFmtId="39" fontId="1" fillId="0" borderId="0" xfId="42" applyNumberFormat="1" applyFont="1" applyBorder="1" applyAlignment="1" applyProtection="1">
      <alignment/>
      <protection hidden="1"/>
    </xf>
    <xf numFmtId="39" fontId="1" fillId="0" borderId="0" xfId="0" applyNumberFormat="1" applyFont="1" applyBorder="1" applyAlignment="1">
      <alignment/>
    </xf>
    <xf numFmtId="39" fontId="1" fillId="0" borderId="11" xfId="0" applyNumberFormat="1" applyFont="1" applyBorder="1" applyAlignment="1">
      <alignment/>
    </xf>
    <xf numFmtId="0" fontId="2" fillId="0" borderId="17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39" fontId="1" fillId="0" borderId="10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170" fontId="1" fillId="0" borderId="10" xfId="69" applyNumberFormat="1" applyFont="1" applyBorder="1" applyAlignment="1">
      <alignment horizontal="center"/>
    </xf>
    <xf numFmtId="169" fontId="1" fillId="0" borderId="10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170" fontId="1" fillId="0" borderId="17" xfId="69" applyNumberFormat="1" applyFont="1" applyBorder="1" applyAlignment="1">
      <alignment horizontal="center"/>
    </xf>
    <xf numFmtId="170" fontId="1" fillId="33" borderId="17" xfId="69" applyNumberFormat="1" applyFont="1" applyFill="1" applyBorder="1" applyAlignment="1">
      <alignment horizontal="center"/>
    </xf>
    <xf numFmtId="170" fontId="1" fillId="0" borderId="16" xfId="69" applyNumberFormat="1" applyFont="1" applyBorder="1" applyAlignment="1">
      <alignment horizontal="center"/>
    </xf>
    <xf numFmtId="9" fontId="1" fillId="0" borderId="0" xfId="69" applyFont="1" applyAlignment="1">
      <alignment/>
    </xf>
    <xf numFmtId="0" fontId="1" fillId="0" borderId="13" xfId="0" applyFont="1" applyBorder="1" applyAlignment="1">
      <alignment/>
    </xf>
    <xf numFmtId="166" fontId="1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2" xfId="0" applyFont="1" applyBorder="1" applyAlignment="1">
      <alignment horizontal="center"/>
    </xf>
    <xf numFmtId="166" fontId="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9" fontId="1" fillId="0" borderId="17" xfId="42" applyNumberFormat="1" applyFont="1" applyBorder="1" applyAlignment="1">
      <alignment/>
    </xf>
    <xf numFmtId="169" fontId="1" fillId="0" borderId="0" xfId="42" applyNumberFormat="1" applyFont="1" applyBorder="1" applyAlignment="1">
      <alignment/>
    </xf>
    <xf numFmtId="169" fontId="1" fillId="0" borderId="11" xfId="42" applyNumberFormat="1" applyFont="1" applyBorder="1" applyAlignment="1">
      <alignment/>
    </xf>
    <xf numFmtId="173" fontId="1" fillId="0" borderId="17" xfId="42" applyNumberFormat="1" applyFont="1" applyBorder="1" applyAlignment="1">
      <alignment/>
    </xf>
    <xf numFmtId="173" fontId="1" fillId="0" borderId="0" xfId="42" applyNumberFormat="1" applyFont="1" applyBorder="1" applyAlignment="1">
      <alignment/>
    </xf>
    <xf numFmtId="173" fontId="1" fillId="0" borderId="11" xfId="42" applyNumberFormat="1" applyFont="1" applyBorder="1" applyAlignment="1">
      <alignment/>
    </xf>
    <xf numFmtId="171" fontId="0" fillId="0" borderId="17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70" fontId="1" fillId="0" borderId="17" xfId="69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0" fontId="1" fillId="0" borderId="17" xfId="0" applyFont="1" applyBorder="1" applyAlignment="1" applyProtection="1" quotePrefix="1">
      <alignment horizontal="left"/>
      <protection/>
    </xf>
    <xf numFmtId="0" fontId="1" fillId="0" borderId="11" xfId="0" applyFont="1" applyBorder="1" applyAlignment="1">
      <alignment/>
    </xf>
    <xf numFmtId="173" fontId="1" fillId="33" borderId="0" xfId="42" applyNumberFormat="1" applyFont="1" applyFill="1" applyBorder="1" applyAlignment="1">
      <alignment/>
    </xf>
    <xf numFmtId="173" fontId="1" fillId="33" borderId="11" xfId="42" applyNumberFormat="1" applyFont="1" applyFill="1" applyBorder="1" applyAlignment="1">
      <alignment/>
    </xf>
    <xf numFmtId="169" fontId="1" fillId="33" borderId="0" xfId="42" applyNumberFormat="1" applyFont="1" applyFill="1" applyBorder="1" applyAlignment="1">
      <alignment/>
    </xf>
    <xf numFmtId="169" fontId="1" fillId="33" borderId="11" xfId="42" applyNumberFormat="1" applyFont="1" applyFill="1" applyBorder="1" applyAlignment="1">
      <alignment/>
    </xf>
    <xf numFmtId="0" fontId="1" fillId="0" borderId="17" xfId="0" applyFont="1" applyBorder="1" applyAlignment="1" quotePrefix="1">
      <alignment horizontal="left"/>
    </xf>
    <xf numFmtId="0" fontId="1" fillId="33" borderId="17" xfId="0" applyFont="1" applyFill="1" applyBorder="1" applyAlignment="1" quotePrefix="1">
      <alignment horizontal="left"/>
    </xf>
    <xf numFmtId="0" fontId="1" fillId="33" borderId="17" xfId="0" applyFont="1" applyFill="1" applyBorder="1" applyAlignment="1" applyProtection="1" quotePrefix="1">
      <alignment horizontal="left"/>
      <protection/>
    </xf>
    <xf numFmtId="0" fontId="0" fillId="0" borderId="17" xfId="0" applyBorder="1" applyAlignment="1">
      <alignment/>
    </xf>
    <xf numFmtId="2" fontId="1" fillId="0" borderId="0" xfId="69" applyNumberFormat="1" applyFont="1" applyBorder="1" applyAlignment="1">
      <alignment/>
    </xf>
    <xf numFmtId="4" fontId="1" fillId="0" borderId="12" xfId="42" applyNumberFormat="1" applyFont="1" applyFill="1" applyBorder="1" applyAlignment="1">
      <alignment/>
    </xf>
    <xf numFmtId="166" fontId="1" fillId="0" borderId="10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0" fontId="1" fillId="0" borderId="17" xfId="0" applyFont="1" applyFill="1" applyBorder="1" applyAlignment="1" quotePrefix="1">
      <alignment horizontal="left"/>
    </xf>
    <xf numFmtId="169" fontId="1" fillId="0" borderId="0" xfId="42" applyNumberFormat="1" applyFont="1" applyFill="1" applyBorder="1" applyAlignment="1">
      <alignment/>
    </xf>
    <xf numFmtId="169" fontId="1" fillId="0" borderId="11" xfId="42" applyNumberFormat="1" applyFont="1" applyFill="1" applyBorder="1" applyAlignment="1">
      <alignment/>
    </xf>
    <xf numFmtId="170" fontId="1" fillId="0" borderId="17" xfId="69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/>
    </xf>
    <xf numFmtId="170" fontId="1" fillId="0" borderId="0" xfId="69" applyNumberFormat="1" applyFont="1" applyFill="1" applyBorder="1" applyAlignment="1">
      <alignment horizontal="center"/>
    </xf>
    <xf numFmtId="169" fontId="1" fillId="0" borderId="11" xfId="0" applyNumberFormat="1" applyFont="1" applyFill="1" applyBorder="1" applyAlignment="1">
      <alignment/>
    </xf>
    <xf numFmtId="0" fontId="1" fillId="0" borderId="17" xfId="0" applyFont="1" applyFill="1" applyBorder="1" applyAlignment="1" applyProtection="1" quotePrefix="1">
      <alignment horizontal="left"/>
      <protection/>
    </xf>
    <xf numFmtId="2" fontId="1" fillId="33" borderId="0" xfId="42" applyNumberFormat="1" applyFont="1" applyFill="1" applyBorder="1" applyAlignment="1">
      <alignment/>
    </xf>
    <xf numFmtId="4" fontId="1" fillId="33" borderId="0" xfId="42" applyNumberFormat="1" applyFont="1" applyFill="1" applyBorder="1" applyAlignment="1">
      <alignment/>
    </xf>
    <xf numFmtId="0" fontId="1" fillId="0" borderId="10" xfId="0" applyFont="1" applyFill="1" applyBorder="1" applyAlignment="1" quotePrefix="1">
      <alignment horizontal="left"/>
    </xf>
    <xf numFmtId="4" fontId="1" fillId="0" borderId="10" xfId="42" applyNumberFormat="1" applyFont="1" applyFill="1" applyBorder="1" applyAlignment="1">
      <alignment/>
    </xf>
    <xf numFmtId="170" fontId="1" fillId="0" borderId="10" xfId="69" applyNumberFormat="1" applyFont="1" applyFill="1" applyBorder="1" applyAlignment="1">
      <alignment/>
    </xf>
    <xf numFmtId="169" fontId="1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0" fontId="1" fillId="0" borderId="10" xfId="69" applyNumberFormat="1" applyFont="1" applyFill="1" applyBorder="1" applyAlignment="1">
      <alignment horizontal="center"/>
    </xf>
    <xf numFmtId="169" fontId="1" fillId="0" borderId="12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12" fillId="0" borderId="17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37" fontId="0" fillId="0" borderId="11" xfId="0" applyNumberFormat="1" applyFont="1" applyBorder="1" applyAlignment="1" applyProtection="1">
      <alignment/>
      <protection/>
    </xf>
    <xf numFmtId="0" fontId="0" fillId="0" borderId="17" xfId="0" applyFont="1" applyBorder="1" applyAlignment="1" applyProtection="1" quotePrefix="1">
      <alignment horizontal="left"/>
      <protection/>
    </xf>
    <xf numFmtId="5" fontId="0" fillId="0" borderId="11" xfId="0" applyNumberFormat="1" applyFont="1" applyBorder="1" applyAlignment="1" applyProtection="1">
      <alignment/>
      <protection/>
    </xf>
    <xf numFmtId="177" fontId="0" fillId="0" borderId="11" xfId="44" applyNumberFormat="1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170" fontId="0" fillId="0" borderId="17" xfId="69" applyNumberFormat="1" applyFont="1" applyBorder="1" applyAlignment="1" applyProtection="1">
      <alignment/>
      <protection/>
    </xf>
    <xf numFmtId="0" fontId="0" fillId="0" borderId="17" xfId="0" applyFont="1" applyBorder="1" applyAlignment="1">
      <alignment/>
    </xf>
    <xf numFmtId="170" fontId="0" fillId="0" borderId="0" xfId="69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>
      <alignment/>
    </xf>
    <xf numFmtId="37" fontId="0" fillId="0" borderId="17" xfId="0" applyNumberFormat="1" applyFont="1" applyBorder="1" applyAlignment="1" applyProtection="1">
      <alignment/>
      <protection/>
    </xf>
    <xf numFmtId="170" fontId="0" fillId="0" borderId="10" xfId="69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14" fontId="0" fillId="0" borderId="14" xfId="0" applyNumberFormat="1" applyFont="1" applyBorder="1" applyAlignment="1">
      <alignment/>
    </xf>
    <xf numFmtId="14" fontId="0" fillId="0" borderId="15" xfId="0" applyNumberFormat="1" applyFont="1" applyBorder="1" applyAlignment="1">
      <alignment/>
    </xf>
    <xf numFmtId="0" fontId="11" fillId="0" borderId="13" xfId="0" applyFont="1" applyBorder="1" applyAlignment="1" applyProtection="1" quotePrefix="1">
      <alignment horizontal="left"/>
      <protection/>
    </xf>
    <xf numFmtId="0" fontId="8" fillId="0" borderId="17" xfId="0" applyFont="1" applyBorder="1" applyAlignment="1" applyProtection="1">
      <alignment horizontal="left"/>
      <protection/>
    </xf>
    <xf numFmtId="166" fontId="1" fillId="0" borderId="0" xfId="0" applyNumberFormat="1" applyFont="1" applyBorder="1" applyAlignment="1" applyProtection="1">
      <alignment horizontal="center"/>
      <protection/>
    </xf>
    <xf numFmtId="0" fontId="8" fillId="0" borderId="16" xfId="0" applyFont="1" applyBorder="1" applyAlignment="1" applyProtection="1" quotePrefix="1">
      <alignment horizontal="left"/>
      <protection/>
    </xf>
    <xf numFmtId="37" fontId="0" fillId="0" borderId="10" xfId="0" applyNumberFormat="1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Continuous"/>
      <protection/>
    </xf>
    <xf numFmtId="3" fontId="11" fillId="0" borderId="14" xfId="0" applyNumberFormat="1" applyFont="1" applyBorder="1" applyAlignment="1" applyProtection="1">
      <alignment horizontal="centerContinuous"/>
      <protection/>
    </xf>
    <xf numFmtId="0" fontId="1" fillId="0" borderId="14" xfId="0" applyFont="1" applyBorder="1" applyAlignment="1">
      <alignment/>
    </xf>
    <xf numFmtId="3" fontId="11" fillId="0" borderId="15" xfId="0" applyNumberFormat="1" applyFont="1" applyBorder="1" applyAlignment="1" applyProtection="1">
      <alignment horizontal="centerContinuous"/>
      <protection/>
    </xf>
    <xf numFmtId="3" fontId="1" fillId="0" borderId="0" xfId="0" applyNumberFormat="1" applyFont="1" applyBorder="1" applyAlignment="1" applyProtection="1">
      <alignment horizontal="center"/>
      <protection/>
    </xf>
    <xf numFmtId="170" fontId="1" fillId="0" borderId="0" xfId="69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37" fontId="1" fillId="0" borderId="10" xfId="69" applyNumberFormat="1" applyFont="1" applyBorder="1" applyAlignment="1" applyProtection="1">
      <alignment/>
      <protection locked="0"/>
    </xf>
    <xf numFmtId="170" fontId="1" fillId="0" borderId="10" xfId="69" applyNumberFormat="1" applyFont="1" applyBorder="1" applyAlignment="1">
      <alignment/>
    </xf>
    <xf numFmtId="166" fontId="1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3" fontId="1" fillId="0" borderId="10" xfId="0" applyNumberFormat="1" applyFont="1" applyBorder="1" applyAlignment="1" applyProtection="1">
      <alignment horizontal="center"/>
      <protection/>
    </xf>
    <xf numFmtId="3" fontId="1" fillId="0" borderId="12" xfId="0" applyNumberFormat="1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Continuous"/>
      <protection/>
    </xf>
    <xf numFmtId="0" fontId="1" fillId="0" borderId="17" xfId="0" applyFont="1" applyBorder="1" applyAlignment="1" applyProtection="1">
      <alignment horizontal="center"/>
      <protection/>
    </xf>
    <xf numFmtId="170" fontId="1" fillId="0" borderId="17" xfId="69" applyNumberFormat="1" applyFont="1" applyBorder="1" applyAlignment="1" applyProtection="1">
      <alignment/>
      <protection locked="0"/>
    </xf>
    <xf numFmtId="170" fontId="1" fillId="0" borderId="16" xfId="69" applyNumberFormat="1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 horizontal="center"/>
      <protection/>
    </xf>
    <xf numFmtId="172" fontId="12" fillId="0" borderId="17" xfId="0" applyNumberFormat="1" applyFont="1" applyBorder="1" applyAlignment="1">
      <alignment/>
    </xf>
    <xf numFmtId="0" fontId="12" fillId="0" borderId="17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2" fillId="0" borderId="16" xfId="0" applyFont="1" applyBorder="1" applyAlignment="1" applyProtection="1">
      <alignment horizontal="left"/>
      <protection/>
    </xf>
    <xf numFmtId="37" fontId="0" fillId="0" borderId="10" xfId="0" applyNumberFormat="1" applyFont="1" applyBorder="1" applyAlignment="1">
      <alignment/>
    </xf>
    <xf numFmtId="37" fontId="12" fillId="0" borderId="0" xfId="0" applyNumberFormat="1" applyFont="1" applyBorder="1" applyAlignment="1">
      <alignment/>
    </xf>
    <xf numFmtId="170" fontId="12" fillId="0" borderId="0" xfId="69" applyNumberFormat="1" applyFont="1" applyBorder="1" applyAlignment="1">
      <alignment/>
    </xf>
    <xf numFmtId="37" fontId="12" fillId="0" borderId="11" xfId="0" applyNumberFormat="1" applyFont="1" applyBorder="1" applyAlignment="1">
      <alignment/>
    </xf>
    <xf numFmtId="3" fontId="12" fillId="0" borderId="0" xfId="66" applyNumberFormat="1" applyFont="1" applyAlignment="1">
      <alignment horizontal="center"/>
      <protection/>
    </xf>
    <xf numFmtId="170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12" fillId="0" borderId="13" xfId="66" applyFont="1" applyBorder="1" applyAlignment="1">
      <alignment horizontal="center"/>
      <protection/>
    </xf>
    <xf numFmtId="169" fontId="0" fillId="0" borderId="14" xfId="0" applyNumberFormat="1" applyFont="1" applyBorder="1" applyAlignment="1">
      <alignment/>
    </xf>
    <xf numFmtId="0" fontId="13" fillId="0" borderId="17" xfId="0" applyFont="1" applyBorder="1" applyAlignment="1" applyProtection="1">
      <alignment horizontal="left"/>
      <protection/>
    </xf>
    <xf numFmtId="170" fontId="0" fillId="0" borderId="17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 horizontal="center"/>
    </xf>
    <xf numFmtId="37" fontId="0" fillId="0" borderId="11" xfId="0" applyNumberFormat="1" applyFont="1" applyBorder="1" applyAlignment="1">
      <alignment horizontal="centerContinuous"/>
    </xf>
    <xf numFmtId="0" fontId="13" fillId="0" borderId="16" xfId="0" applyFont="1" applyBorder="1" applyAlignment="1" applyProtection="1">
      <alignment horizontal="left"/>
      <protection/>
    </xf>
    <xf numFmtId="170" fontId="0" fillId="0" borderId="16" xfId="69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170" fontId="0" fillId="0" borderId="0" xfId="69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0" fontId="0" fillId="0" borderId="17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 quotePrefix="1">
      <alignment horizontal="left"/>
      <protection/>
    </xf>
    <xf numFmtId="170" fontId="0" fillId="0" borderId="16" xfId="69" applyNumberFormat="1" applyFont="1" applyBorder="1" applyAlignment="1" applyProtection="1">
      <alignment/>
      <protection/>
    </xf>
    <xf numFmtId="0" fontId="0" fillId="0" borderId="12" xfId="0" applyBorder="1" applyAlignment="1">
      <alignment/>
    </xf>
    <xf numFmtId="5" fontId="0" fillId="0" borderId="10" xfId="0" applyNumberFormat="1" applyFont="1" applyBorder="1" applyAlignment="1" applyProtection="1">
      <alignment/>
      <protection/>
    </xf>
    <xf numFmtId="5" fontId="0" fillId="0" borderId="12" xfId="0" applyNumberFormat="1" applyFont="1" applyBorder="1" applyAlignment="1" applyProtection="1">
      <alignment/>
      <protection/>
    </xf>
    <xf numFmtId="3" fontId="10" fillId="0" borderId="1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173" fontId="1" fillId="0" borderId="0" xfId="42" applyNumberFormat="1" applyFont="1" applyFill="1" applyBorder="1" applyAlignment="1">
      <alignment/>
    </xf>
    <xf numFmtId="2" fontId="1" fillId="0" borderId="0" xfId="69" applyNumberFormat="1" applyFont="1" applyFill="1" applyBorder="1" applyAlignment="1">
      <alignment/>
    </xf>
    <xf numFmtId="37" fontId="1" fillId="0" borderId="12" xfId="0" applyNumberFormat="1" applyFont="1" applyBorder="1" applyAlignment="1">
      <alignment/>
    </xf>
    <xf numFmtId="0" fontId="0" fillId="0" borderId="17" xfId="0" applyBorder="1" applyAlignment="1">
      <alignment/>
    </xf>
    <xf numFmtId="170" fontId="12" fillId="0" borderId="10" xfId="69" applyNumberFormat="1" applyFont="1" applyBorder="1" applyAlignment="1">
      <alignment/>
    </xf>
    <xf numFmtId="37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37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/>
    </xf>
    <xf numFmtId="166" fontId="0" fillId="0" borderId="14" xfId="0" applyNumberFormat="1" applyFont="1" applyBorder="1" applyAlignment="1" applyProtection="1">
      <alignment horizontal="center"/>
      <protection/>
    </xf>
    <xf numFmtId="166" fontId="0" fillId="0" borderId="10" xfId="0" applyNumberFormat="1" applyFont="1" applyBorder="1" applyAlignment="1" applyProtection="1">
      <alignment horizontal="center"/>
      <protection/>
    </xf>
    <xf numFmtId="166" fontId="0" fillId="0" borderId="0" xfId="0" applyNumberFormat="1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/>
      <protection locked="0"/>
    </xf>
    <xf numFmtId="37" fontId="0" fillId="0" borderId="0" xfId="0" applyNumberFormat="1" applyFont="1" applyAlignment="1">
      <alignment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44" applyNumberFormat="1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166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/>
    </xf>
    <xf numFmtId="3" fontId="0" fillId="0" borderId="19" xfId="0" applyNumberFormat="1" applyFont="1" applyFill="1" applyBorder="1" applyAlignment="1" applyProtection="1">
      <alignment/>
      <protection locked="0"/>
    </xf>
    <xf numFmtId="3" fontId="1" fillId="0" borderId="19" xfId="0" applyNumberFormat="1" applyFont="1" applyBorder="1" applyAlignment="1">
      <alignment/>
    </xf>
    <xf numFmtId="3" fontId="12" fillId="0" borderId="19" xfId="0" applyNumberFormat="1" applyFont="1" applyFill="1" applyBorder="1" applyAlignment="1" applyProtection="1">
      <alignment/>
      <protection locked="0"/>
    </xf>
    <xf numFmtId="37" fontId="0" fillId="0" borderId="19" xfId="42" applyNumberFormat="1" applyFont="1" applyBorder="1" applyAlignment="1">
      <alignment/>
    </xf>
    <xf numFmtId="3" fontId="12" fillId="0" borderId="20" xfId="0" applyNumberFormat="1" applyFont="1" applyFill="1" applyBorder="1" applyAlignment="1" applyProtection="1">
      <alignment/>
      <protection locked="0"/>
    </xf>
    <xf numFmtId="37" fontId="0" fillId="0" borderId="12" xfId="0" applyNumberFormat="1" applyFont="1" applyBorder="1" applyAlignment="1" applyProtection="1">
      <alignment/>
      <protection locked="0"/>
    </xf>
    <xf numFmtId="166" fontId="0" fillId="0" borderId="14" xfId="0" applyNumberFormat="1" applyFont="1" applyBorder="1" applyAlignment="1" applyProtection="1">
      <alignment horizontal="centerContinuous"/>
      <protection/>
    </xf>
    <xf numFmtId="0" fontId="0" fillId="0" borderId="14" xfId="0" applyFont="1" applyBorder="1" applyAlignment="1" applyProtection="1">
      <alignment horizontal="centerContinuous"/>
      <protection/>
    </xf>
    <xf numFmtId="0" fontId="0" fillId="0" borderId="0" xfId="0" applyFont="1" applyBorder="1" applyAlignment="1">
      <alignment horizontal="center"/>
    </xf>
    <xf numFmtId="39" fontId="1" fillId="33" borderId="11" xfId="0" applyNumberFormat="1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7" fillId="0" borderId="0" xfId="66" applyNumberFormat="1" applyFont="1" applyAlignment="1">
      <alignment horizontal="center"/>
      <protection/>
    </xf>
    <xf numFmtId="0" fontId="7" fillId="0" borderId="0" xfId="0" applyFont="1" applyAlignment="1" applyProtection="1">
      <alignment horizont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Currency 2" xfId="49"/>
    <cellStyle name="Currency 2 2" xfId="50"/>
    <cellStyle name="Currency 3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_Foreign Bank Report of Condition Dec 98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externalLink" Target="externalLinks/externalLink30.xml" /><Relationship Id="rId40" Type="http://schemas.openxmlformats.org/officeDocument/2006/relationships/externalLink" Target="externalLinks/externalLink31.xml" /><Relationship Id="rId41" Type="http://schemas.openxmlformats.org/officeDocument/2006/relationships/externalLink" Target="externalLinks/externalLink32.xml" /><Relationship Id="rId42" Type="http://schemas.openxmlformats.org/officeDocument/2006/relationships/externalLink" Target="externalLinks/externalLink33.xml" /><Relationship Id="rId43" Type="http://schemas.openxmlformats.org/officeDocument/2006/relationships/externalLink" Target="externalLinks/externalLink34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s%20for%20the%20Web%20Page\cbs%20peer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cbs%20peer%2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CBS%20peer%2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UST\Trust%20Company%20Report%20of%20Income%202000-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CU%20Peer%204q00%20Al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CU%20Peer%204q00%20$2MM%20to%20$10MM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CU%20Peer%204q00%20$10MM%20to%20$50MM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pdat%20ib%2011%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pdat%2014%200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pdat%20ib%2013%20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Credit%20Union%20Data\PdatCU%2014%20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ats%20for%20the%20Web%20Page\CBS%20peer%20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pdat%2014%2003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pdat%2013%200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pdat%20ib%2014%200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pdat%20ib%2013%2003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Credit%20Union%20Data\PdatCU%2014%2003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Stats%20for%20the%20Web%20Page\Sep%2014%20Stats%20for%20the%20Web%20Page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pdat%2014%200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pdat%2013%2004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pdat%20ib%2014%2004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pdat%20ib%2013%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nual%20Report\AR%20Stats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Credit%20Union%20Data\PdatCU%2014%2004.xlsx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Credit%20Union%20Data\PdatCU%2013%2004.xlsx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Credit%20Union%20Data\PdatCU%2013%20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Stats%20for%20the%20Web%20Page\Dec%2013%20Stats%20for%20the%20Web%20Page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Stats%20for%20the%20Web%20Page\Dec%2014%20Stats%20for%20the%20Web%20Pag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RUST\Trust%20Company%20Report%20of%20Income%202000-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tats%20for%20the%20Web%20Page\CU%20Peer%204q00%20Al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tats%20for%20the%20Web%20Page\CU%20Peer%204q00%20$2MM%20to%20$10M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Stats%20for%20the%20Web%20Page\CU%20Peer%204q00%20$10MM%20to%20$50M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CARROLL\LOCALS~1\Temp\CBS1628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nual%20Report\AR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Master"/>
    </sheetNames>
    <sheetDataSet>
      <sheetData sheetId="11">
        <row r="13">
          <cell r="C13">
            <v>12253936</v>
          </cell>
        </row>
        <row r="28">
          <cell r="C28">
            <v>534972</v>
          </cell>
        </row>
        <row r="31">
          <cell r="F31">
            <v>51783</v>
          </cell>
        </row>
        <row r="57">
          <cell r="C57">
            <v>355445</v>
          </cell>
        </row>
        <row r="72">
          <cell r="C72">
            <v>0</v>
          </cell>
        </row>
        <row r="113">
          <cell r="C113">
            <v>9460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Master"/>
    </sheetNames>
    <sheetDataSet>
      <sheetData sheetId="11">
        <row r="13">
          <cell r="C13">
            <v>12253936</v>
          </cell>
        </row>
        <row r="28">
          <cell r="C28">
            <v>534972</v>
          </cell>
        </row>
        <row r="31">
          <cell r="F31">
            <v>51783</v>
          </cell>
        </row>
        <row r="57">
          <cell r="C57">
            <v>355445</v>
          </cell>
        </row>
        <row r="72">
          <cell r="C72">
            <v>0</v>
          </cell>
        </row>
        <row r="113">
          <cell r="C113">
            <v>9460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Master"/>
    </sheetNames>
    <sheetDataSet>
      <sheetData sheetId="11">
        <row r="27">
          <cell r="C27">
            <v>46089</v>
          </cell>
        </row>
        <row r="111">
          <cell r="C111">
            <v>8932882</v>
          </cell>
        </row>
        <row r="120">
          <cell r="C120">
            <v>406585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un 2000 Data"/>
      <sheetName val="Jun 2000 Abstract"/>
      <sheetName val="Dec 2000 Data"/>
      <sheetName val="Dec 2000 Abstract"/>
      <sheetName val="Jun 2001 Data"/>
      <sheetName val="Jun 2001 Abstract"/>
      <sheetName val="Dec 2001 Data"/>
      <sheetName val="Dec 2001 Abstract"/>
      <sheetName val="Mar 2002 Data"/>
      <sheetName val="Mar 2002 Abstract"/>
      <sheetName val="Jun 2002 Data"/>
      <sheetName val="Jun 2002 Abstract"/>
      <sheetName val="Sep 2002 Data"/>
      <sheetName val="Sep 2002 Abstract"/>
      <sheetName val="Dec 2002 Data"/>
      <sheetName val="Dec 2002 Abstract"/>
      <sheetName val="Mar 2003 Data"/>
      <sheetName val="Mar 2003 Abstract"/>
      <sheetName val="Jun 2003 Data"/>
      <sheetName val="Jun 2003 Abstract"/>
      <sheetName val="Sep 2003 Data"/>
      <sheetName val="Sep 2003 Abstract"/>
      <sheetName val="Dec 2003 Data"/>
      <sheetName val="Dec 2003 Abstract"/>
      <sheetName val="Mar 2004 Data"/>
      <sheetName val="Mar 2004 Abstract"/>
      <sheetName val="Jun 2004 Data"/>
      <sheetName val="Jun 2004 Abstract"/>
      <sheetName val="Sep 2004 Data"/>
      <sheetName val="Sep 2004 Abstract"/>
      <sheetName val="Dec 2004 Data"/>
      <sheetName val="Dec 2004 Abstract"/>
      <sheetName val="Mar 2005 Data"/>
      <sheetName val="Mar 2005 Abstract"/>
      <sheetName val="Jun 2005 Data"/>
      <sheetName val="Jun 2005 Abstract"/>
      <sheetName val="Sep 2005 Data"/>
      <sheetName val="Sep 2005 Abstract"/>
      <sheetName val="Dec 2005 Data"/>
      <sheetName val="Dec 2005 Abstract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6">
          <cell r="C6">
            <v>35812794602</v>
          </cell>
          <cell r="D6">
            <v>27740829422</v>
          </cell>
        </row>
        <row r="157">
          <cell r="C157">
            <v>369653651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26">
          <cell r="C26">
            <v>819722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13">
          <cell r="D13">
            <v>1144277538</v>
          </cell>
        </row>
        <row r="34">
          <cell r="C34">
            <v>7234054</v>
          </cell>
        </row>
        <row r="35">
          <cell r="C35">
            <v>1156329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>
            <v>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155</v>
          </cell>
          <cell r="E1">
            <v>41820</v>
          </cell>
          <cell r="F1">
            <v>224218807</v>
          </cell>
          <cell r="G1">
            <v>2896203</v>
          </cell>
          <cell r="H1">
            <v>333707813</v>
          </cell>
          <cell r="I1">
            <v>265739779</v>
          </cell>
          <cell r="J1">
            <v>42776051</v>
          </cell>
          <cell r="N1">
            <v>2865899</v>
          </cell>
          <cell r="O1">
            <v>2190511</v>
          </cell>
          <cell r="W1">
            <v>5707585</v>
          </cell>
          <cell r="X1">
            <v>64540</v>
          </cell>
          <cell r="Y1">
            <v>1104894</v>
          </cell>
          <cell r="Z1">
            <v>4059801</v>
          </cell>
          <cell r="AA1">
            <v>423358</v>
          </cell>
          <cell r="AB1">
            <v>1476295</v>
          </cell>
          <cell r="AC1">
            <v>456489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E1">
            <v>41455</v>
          </cell>
          <cell r="F1">
            <v>6759168</v>
          </cell>
          <cell r="G1">
            <v>125589</v>
          </cell>
          <cell r="H1">
            <v>8521375</v>
          </cell>
          <cell r="I1">
            <v>6369880</v>
          </cell>
          <cell r="J1">
            <v>1314105</v>
          </cell>
          <cell r="N1">
            <v>87849</v>
          </cell>
          <cell r="O1">
            <v>76318</v>
          </cell>
          <cell r="W1">
            <v>240343</v>
          </cell>
          <cell r="X1">
            <v>11539</v>
          </cell>
          <cell r="Y1">
            <v>13079</v>
          </cell>
          <cell r="Z1">
            <v>89087</v>
          </cell>
          <cell r="AA1">
            <v>33486</v>
          </cell>
          <cell r="AB1">
            <v>70678</v>
          </cell>
          <cell r="AC1">
            <v>9356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datCU"/>
    </sheetNames>
    <sheetDataSet>
      <sheetData sheetId="0">
        <row r="1">
          <cell r="V1">
            <v>145</v>
          </cell>
          <cell r="Y1">
            <v>41820</v>
          </cell>
          <cell r="Z1">
            <v>45682874.702000014</v>
          </cell>
          <cell r="AA1">
            <v>582514.8029999996</v>
          </cell>
          <cell r="AB1">
            <v>82372174.96000005</v>
          </cell>
          <cell r="AC1">
            <v>70387733.066</v>
          </cell>
          <cell r="AD1">
            <v>9182265.284999998</v>
          </cell>
          <cell r="AE1">
            <v>389412.5980000001</v>
          </cell>
          <cell r="AF1">
            <v>1187206.1309999998</v>
          </cell>
          <cell r="AG1">
            <v>-11393.503999999999</v>
          </cell>
          <cell r="AH1">
            <v>474059.4349999999</v>
          </cell>
          <cell r="AI1">
            <v>1105081.6860000002</v>
          </cell>
          <cell r="AJ1">
            <v>145226.51499999998</v>
          </cell>
          <cell r="AK1">
            <v>422350.86900000006</v>
          </cell>
          <cell r="AL1">
            <v>57300.408000000025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Master"/>
    </sheetNames>
    <sheetDataSet>
      <sheetData sheetId="11">
        <row r="27">
          <cell r="C27">
            <v>46089</v>
          </cell>
        </row>
        <row r="111">
          <cell r="C111">
            <v>8932882</v>
          </cell>
        </row>
        <row r="120">
          <cell r="C120">
            <v>406585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157</v>
          </cell>
          <cell r="E1">
            <v>41912</v>
          </cell>
          <cell r="F1">
            <v>231034571</v>
          </cell>
          <cell r="G1">
            <v>2917553</v>
          </cell>
          <cell r="H1">
            <v>343156921</v>
          </cell>
          <cell r="I1">
            <v>275908673</v>
          </cell>
          <cell r="J1">
            <v>43649246</v>
          </cell>
          <cell r="N1">
            <v>2563870</v>
          </cell>
          <cell r="O1">
            <v>2010161</v>
          </cell>
          <cell r="W1">
            <v>8737011</v>
          </cell>
          <cell r="X1">
            <v>121099</v>
          </cell>
          <cell r="Y1">
            <v>1773398</v>
          </cell>
          <cell r="Z1">
            <v>6143533</v>
          </cell>
          <cell r="AA1">
            <v>652290</v>
          </cell>
          <cell r="AB1">
            <v>2358912</v>
          </cell>
          <cell r="AC1">
            <v>394396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164</v>
          </cell>
          <cell r="E1">
            <v>41547</v>
          </cell>
          <cell r="F1">
            <v>199916360</v>
          </cell>
          <cell r="G1">
            <v>3033986</v>
          </cell>
          <cell r="H1">
            <v>296875790</v>
          </cell>
          <cell r="I1">
            <v>238328907</v>
          </cell>
          <cell r="J1">
            <v>37665080</v>
          </cell>
          <cell r="N1">
            <v>3499062</v>
          </cell>
          <cell r="O1">
            <v>2671030</v>
          </cell>
          <cell r="W1">
            <v>7978466</v>
          </cell>
          <cell r="X1">
            <v>175151</v>
          </cell>
          <cell r="Y1">
            <v>1614731</v>
          </cell>
          <cell r="Z1">
            <v>5541173</v>
          </cell>
          <cell r="AA1">
            <v>629424</v>
          </cell>
          <cell r="AB1">
            <v>2400258</v>
          </cell>
          <cell r="AC1">
            <v>563021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>
            <v>5</v>
          </cell>
          <cell r="E1">
            <v>41912</v>
          </cell>
          <cell r="F1">
            <v>488949</v>
          </cell>
          <cell r="G1">
            <v>15761</v>
          </cell>
          <cell r="H1">
            <v>621238</v>
          </cell>
          <cell r="I1">
            <v>410767</v>
          </cell>
          <cell r="J1">
            <v>159747</v>
          </cell>
          <cell r="N1">
            <v>22504</v>
          </cell>
          <cell r="O1">
            <v>12142</v>
          </cell>
          <cell r="W1">
            <v>38523</v>
          </cell>
          <cell r="X1">
            <v>3788</v>
          </cell>
          <cell r="Y1">
            <v>3632</v>
          </cell>
          <cell r="Z1">
            <v>24429</v>
          </cell>
          <cell r="AA1">
            <v>4089</v>
          </cell>
          <cell r="AB1">
            <v>5986</v>
          </cell>
          <cell r="AC1">
            <v>4644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E1">
            <v>41547</v>
          </cell>
          <cell r="F1">
            <v>6937340</v>
          </cell>
          <cell r="G1">
            <v>124521</v>
          </cell>
          <cell r="H1">
            <v>8621624</v>
          </cell>
          <cell r="I1">
            <v>6538934</v>
          </cell>
          <cell r="J1">
            <v>1350003</v>
          </cell>
          <cell r="N1">
            <v>70024</v>
          </cell>
          <cell r="O1">
            <v>56756</v>
          </cell>
          <cell r="W1">
            <v>368141</v>
          </cell>
          <cell r="X1">
            <v>14349</v>
          </cell>
          <cell r="Y1">
            <v>18721</v>
          </cell>
          <cell r="Z1">
            <v>133968</v>
          </cell>
          <cell r="AA1">
            <v>51163</v>
          </cell>
          <cell r="AB1">
            <v>111885</v>
          </cell>
          <cell r="AC1">
            <v>8418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datCU"/>
    </sheetNames>
    <sheetDataSet>
      <sheetData sheetId="0">
        <row r="1">
          <cell r="V1">
            <v>146</v>
          </cell>
          <cell r="Y1">
            <v>41912</v>
          </cell>
          <cell r="Z1">
            <v>48243381.61800001</v>
          </cell>
          <cell r="AA1">
            <v>562833.329</v>
          </cell>
          <cell r="AB1">
            <v>84052643.472</v>
          </cell>
          <cell r="AC1">
            <v>71719779.367</v>
          </cell>
          <cell r="AD1">
            <v>9458944.582</v>
          </cell>
          <cell r="AE1">
            <v>337252.784</v>
          </cell>
          <cell r="AF1">
            <v>1819209.529000001</v>
          </cell>
          <cell r="AG1">
            <v>-1811.4269999999995</v>
          </cell>
          <cell r="AH1">
            <v>729282.2070000003</v>
          </cell>
          <cell r="AI1">
            <v>1698090.0569999996</v>
          </cell>
          <cell r="AJ1">
            <v>222676.22999999998</v>
          </cell>
          <cell r="AK1">
            <v>629536.8760000003</v>
          </cell>
          <cell r="AL1">
            <v>63080.764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ml Banks-3q 14 Profile"/>
      <sheetName val="Coml Banks 3q 14 Peer"/>
      <sheetName val="Coml Banks 3q 14 Financials"/>
      <sheetName val="Industrial Bks 3q 14 Profile"/>
      <sheetName val="Industrial Bks 3q 14 Financials"/>
      <sheetName val="Schedule T Banks 3q 14"/>
      <sheetName val="Schedule T Banks 3q 14 p2"/>
      <sheetName val="Schedule T TrustCo 3q 14"/>
      <sheetName val="Schedule T TrustCo 3q14 p2"/>
      <sheetName val="TC 3q 14 Report of Condition"/>
      <sheetName val="TC 3q 14 Report of Income"/>
      <sheetName val="Fiduciary Assets 3q 14"/>
      <sheetName val="FB Report of Condition 3q 14"/>
      <sheetName val="FB Financials 3q 14"/>
      <sheetName val="FB Ranking 3Q 14"/>
      <sheetName val="CU Profile 3Q14"/>
      <sheetName val="CU Peer Group 3q14"/>
      <sheetName val="Selected CU Fin Data 3q14"/>
    </sheetNames>
    <sheetDataSet>
      <sheetData sheetId="15">
        <row r="29">
          <cell r="E29">
            <v>1.03</v>
          </cell>
        </row>
        <row r="30">
          <cell r="E30">
            <v>3.71</v>
          </cell>
        </row>
        <row r="37">
          <cell r="E37">
            <v>0.29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155</v>
          </cell>
          <cell r="E1">
            <v>42004</v>
          </cell>
          <cell r="F1">
            <v>240012249</v>
          </cell>
          <cell r="G1">
            <v>2939989</v>
          </cell>
          <cell r="H1">
            <v>355188337</v>
          </cell>
          <cell r="I1">
            <v>285265199</v>
          </cell>
          <cell r="J1">
            <v>44550665</v>
          </cell>
          <cell r="N1">
            <v>2308282</v>
          </cell>
          <cell r="O1">
            <v>1715705</v>
          </cell>
          <cell r="W1">
            <v>11782078</v>
          </cell>
          <cell r="X1">
            <v>235697</v>
          </cell>
          <cell r="Y1">
            <v>2409185</v>
          </cell>
          <cell r="Z1">
            <v>8246705</v>
          </cell>
          <cell r="AA1">
            <v>877723</v>
          </cell>
          <cell r="AB1">
            <v>3223966</v>
          </cell>
          <cell r="AC1">
            <v>380663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160</v>
          </cell>
          <cell r="E1">
            <v>41639</v>
          </cell>
          <cell r="F1">
            <v>205401771</v>
          </cell>
          <cell r="G1">
            <v>2967946</v>
          </cell>
          <cell r="H1">
            <v>302442864</v>
          </cell>
          <cell r="I1">
            <v>241573196</v>
          </cell>
          <cell r="J1">
            <v>38050464</v>
          </cell>
          <cell r="N1">
            <v>3270726</v>
          </cell>
          <cell r="O1">
            <v>2480178</v>
          </cell>
          <cell r="W1">
            <v>10618378</v>
          </cell>
          <cell r="X1">
            <v>219992</v>
          </cell>
          <cell r="Y1">
            <v>2128732</v>
          </cell>
          <cell r="Z1">
            <v>7389411</v>
          </cell>
          <cell r="AA1">
            <v>833954</v>
          </cell>
          <cell r="AB1">
            <v>3197061</v>
          </cell>
          <cell r="AC1">
            <v>513914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>
            <v>4</v>
          </cell>
          <cell r="E1">
            <v>42004</v>
          </cell>
          <cell r="F1">
            <v>429593</v>
          </cell>
          <cell r="G1">
            <v>12078</v>
          </cell>
          <cell r="H1">
            <v>555312</v>
          </cell>
          <cell r="I1">
            <v>373888</v>
          </cell>
          <cell r="J1">
            <v>142775</v>
          </cell>
          <cell r="N1">
            <v>21460</v>
          </cell>
          <cell r="O1">
            <v>10098</v>
          </cell>
          <cell r="W1">
            <v>47286</v>
          </cell>
          <cell r="X1">
            <v>5643</v>
          </cell>
          <cell r="Y1">
            <v>5141</v>
          </cell>
          <cell r="Z1">
            <v>30531</v>
          </cell>
          <cell r="AA1">
            <v>4640</v>
          </cell>
          <cell r="AB1">
            <v>6861</v>
          </cell>
          <cell r="AC1">
            <v>225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>
            <v>6</v>
          </cell>
          <cell r="E1">
            <v>41639</v>
          </cell>
          <cell r="F1">
            <v>7213231</v>
          </cell>
          <cell r="G1">
            <v>126865</v>
          </cell>
          <cell r="H1">
            <v>8753755</v>
          </cell>
          <cell r="I1">
            <v>6594988</v>
          </cell>
          <cell r="J1">
            <v>1389658</v>
          </cell>
          <cell r="N1">
            <v>76949</v>
          </cell>
          <cell r="O1">
            <v>61657</v>
          </cell>
          <cell r="W1">
            <v>500220</v>
          </cell>
          <cell r="X1">
            <v>19447</v>
          </cell>
          <cell r="Y1">
            <v>24359</v>
          </cell>
          <cell r="Z1">
            <v>179656</v>
          </cell>
          <cell r="AA1">
            <v>69046</v>
          </cell>
          <cell r="AB1">
            <v>152522</v>
          </cell>
          <cell r="AC1">
            <v>8192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l Banks-4q 03 Profile (2)"/>
      <sheetName val="Industrial Bks 4q03 Profile"/>
      <sheetName val="CU Profile 4q03"/>
      <sheetName val="12312003"/>
      <sheetName val="PFC Fin Data 4q 02"/>
      <sheetName val="#REF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datCU"/>
    </sheetNames>
    <sheetDataSet>
      <sheetData sheetId="0">
        <row r="1">
          <cell r="V1">
            <v>145</v>
          </cell>
          <cell r="Y1">
            <v>42004</v>
          </cell>
          <cell r="Z1">
            <v>49729076.581</v>
          </cell>
          <cell r="AA1">
            <v>512277.2190000001</v>
          </cell>
          <cell r="AB1">
            <v>85654344.09500004</v>
          </cell>
          <cell r="AC1">
            <v>72872172.01499999</v>
          </cell>
          <cell r="AD1">
            <v>9625331.206999997</v>
          </cell>
          <cell r="AE1">
            <v>314444.62699999986</v>
          </cell>
          <cell r="AF1">
            <v>2432746.2669999995</v>
          </cell>
          <cell r="AG1">
            <v>321.02999999999366</v>
          </cell>
          <cell r="AH1">
            <v>970585.446</v>
          </cell>
          <cell r="AI1">
            <v>2302976.9339999994</v>
          </cell>
          <cell r="AJ1">
            <v>311073.3389999999</v>
          </cell>
          <cell r="AK1">
            <v>788960.4099999999</v>
          </cell>
          <cell r="AL1">
            <v>59838.87799999998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datCU"/>
    </sheetNames>
    <sheetDataSet>
      <sheetData sheetId="0">
        <row r="1">
          <cell r="V1">
            <v>145</v>
          </cell>
          <cell r="Y1">
            <v>41639</v>
          </cell>
          <cell r="Z1">
            <v>42932877.111999996</v>
          </cell>
          <cell r="AA1">
            <v>652603.3520000003</v>
          </cell>
          <cell r="AB1">
            <v>79564317.79800002</v>
          </cell>
          <cell r="AC1">
            <v>68388646.82299994</v>
          </cell>
          <cell r="AD1">
            <v>8743927.766000003</v>
          </cell>
          <cell r="AE1">
            <v>405893.58299999987</v>
          </cell>
          <cell r="AF1">
            <v>2310170.306000001</v>
          </cell>
          <cell r="AG1">
            <v>-37470.143000000004</v>
          </cell>
          <cell r="AH1">
            <v>953666.8560000001</v>
          </cell>
          <cell r="AI1">
            <v>2209634.353000001</v>
          </cell>
          <cell r="AJ1">
            <v>316107.7140000001</v>
          </cell>
          <cell r="AK1">
            <v>775565.2379999999</v>
          </cell>
          <cell r="AL1">
            <v>49011.452000000005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datCU"/>
    </sheetNames>
    <sheetDataSet>
      <sheetData sheetId="0">
        <row r="1">
          <cell r="V1">
            <v>146</v>
          </cell>
          <cell r="Y1">
            <v>41547</v>
          </cell>
          <cell r="Z1">
            <v>41748586.464999974</v>
          </cell>
          <cell r="AA1">
            <v>695675.1179999997</v>
          </cell>
          <cell r="AB1">
            <v>79334307.20300004</v>
          </cell>
          <cell r="AC1">
            <v>68195600.33099996</v>
          </cell>
          <cell r="AD1">
            <v>8578979.059</v>
          </cell>
          <cell r="AE1">
            <v>415646.0790000002</v>
          </cell>
          <cell r="AF1">
            <v>1725094.347</v>
          </cell>
          <cell r="AG1">
            <v>-34760.859</v>
          </cell>
          <cell r="AH1">
            <v>735312.2259999999</v>
          </cell>
          <cell r="AI1">
            <v>1644775.1980000003</v>
          </cell>
          <cell r="AJ1">
            <v>234590.19199999984</v>
          </cell>
          <cell r="AK1">
            <v>615802.0420000001</v>
          </cell>
          <cell r="AL1">
            <v>57221.907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ml Banks-4q 13 Profile"/>
      <sheetName val="Coml Banks 4q 13 Peer"/>
      <sheetName val="Coml Banks 4q 13 Financials"/>
      <sheetName val="Industrial Bks 4q 13 Profile"/>
      <sheetName val="Industrial Bks 3q 13 Financials"/>
      <sheetName val="Schedule T Banks 4q 13"/>
      <sheetName val="Schedule T Banks 4q 13 p2"/>
      <sheetName val="Schedule T TrustCo 4q 13"/>
      <sheetName val="Schedule T TrustCo 4q13"/>
      <sheetName val="TC 4q 13 Report of Condition"/>
      <sheetName val="TC 4q 13 Report of Income"/>
      <sheetName val="Fiduciary Assets 4q 13"/>
      <sheetName val="FB Report of Condition 4q 13"/>
      <sheetName val="FB Report of Income 4Q 13"/>
      <sheetName val="FB Financials 4q 13"/>
      <sheetName val="FB Ranking 4q 13"/>
      <sheetName val="CU Profile 4Q13"/>
      <sheetName val="CU Peer Group 4q13"/>
      <sheetName val="Selected CU Fin Data 4q13"/>
    </sheetNames>
    <sheetDataSet>
      <sheetData sheetId="16">
        <row r="29">
          <cell r="D29">
            <v>1</v>
          </cell>
        </row>
        <row r="30">
          <cell r="D30">
            <v>4.01</v>
          </cell>
        </row>
        <row r="37">
          <cell r="E37">
            <v>0.48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ml Banks-4q 14 Profile"/>
      <sheetName val="Coml Banks 4q 14 Peer"/>
      <sheetName val="Coml Banks 4q 14 Financials"/>
      <sheetName val="Industrial Bks 4q 14 Profile"/>
      <sheetName val="Industrial Bks 4q 14 Financials"/>
      <sheetName val="Schedule T Banks 4q 14"/>
      <sheetName val="Schedule T Banks 4q 14 p2"/>
      <sheetName val="Schedule T TrustCo 4q 14"/>
      <sheetName val="Schedule T TrustCo 4q14 p2"/>
      <sheetName val="TC 4q 14 Report of Condition"/>
      <sheetName val="TC 4q 14 Report of Income"/>
      <sheetName val="Fiduciary Assets 4q 14"/>
      <sheetName val="FB Report of Condition 4q 14"/>
      <sheetName val="FB Report of Income 4q 14"/>
      <sheetName val="FB Financials 4q14"/>
      <sheetName val="FB Ranking 4Q 14"/>
      <sheetName val="CU Profile 4Q14"/>
      <sheetName val="CU Peer Group 4q14"/>
      <sheetName val="Selected CU Fin Data 4q14"/>
    </sheetNames>
    <sheetDataSet>
      <sheetData sheetId="16">
        <row r="29">
          <cell r="E29">
            <v>0.9783213762623598</v>
          </cell>
        </row>
        <row r="30">
          <cell r="E30">
            <v>2.4025704174729006</v>
          </cell>
        </row>
        <row r="37">
          <cell r="E37">
            <v>0.33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un 2000 Data"/>
      <sheetName val="Jun 2000 Abstract"/>
      <sheetName val="Dec 2000 Data"/>
      <sheetName val="Dec 2000 Abstract"/>
      <sheetName val="Jun 2001 Data"/>
      <sheetName val="Jun 2001 Abstract"/>
      <sheetName val="Dec 2001 Data"/>
      <sheetName val="Dec 2001 Abstract"/>
      <sheetName val="Mar 2002 Data"/>
      <sheetName val="Mar 2002 Abstract"/>
      <sheetName val="Jun 2002 Data"/>
      <sheetName val="Jun 2002 Abstract"/>
      <sheetName val="Sep 2002 Data"/>
      <sheetName val="Sep 2002 Abstract"/>
      <sheetName val="Dec 2002 Data"/>
      <sheetName val="Dec 2002 Abstract"/>
      <sheetName val="Mar 2003 Data"/>
      <sheetName val="Mar 2003 Abstract"/>
      <sheetName val="Jun 2003 Data"/>
      <sheetName val="Jun 2003 Abstract"/>
      <sheetName val="Sep 2003 Data"/>
      <sheetName val="Sep 2003 Abstract"/>
      <sheetName val="Dec 2003 Data"/>
      <sheetName val="Dec 2003 Abstract"/>
      <sheetName val="Mar 2004 Data"/>
      <sheetName val="Mar 2004 Abstract"/>
      <sheetName val="Jun 2004 Data"/>
      <sheetName val="Jun 2004 Abstract"/>
      <sheetName val="Sep 2004 Data"/>
      <sheetName val="Sep 2004 Abstract"/>
      <sheetName val="Dec 2004 Data"/>
      <sheetName val="Dec 2004 Abstract"/>
      <sheetName val="Mar 2005 Data"/>
      <sheetName val="Mar 2005 Abstract"/>
      <sheetName val="Jun 2005 Data"/>
      <sheetName val="Jun 2005 Abstract"/>
      <sheetName val="Sep 2005 Data"/>
      <sheetName val="Sep 2005 Abstract"/>
      <sheetName val="Dec 2005 Data"/>
      <sheetName val="Dec 2005 Abstrac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6">
          <cell r="C6">
            <v>35812794602</v>
          </cell>
          <cell r="D6">
            <v>27740829422</v>
          </cell>
        </row>
        <row r="157">
          <cell r="C157">
            <v>369653651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26">
          <cell r="C26">
            <v>819722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13">
          <cell r="D13">
            <v>1144277538</v>
          </cell>
        </row>
        <row r="34">
          <cell r="C34">
            <v>7234054</v>
          </cell>
        </row>
        <row r="35">
          <cell r="C35">
            <v>1156329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108">
          <cell r="C108">
            <v>943252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ml Banks-4q 03 Profile (2)"/>
      <sheetName val="Industrial Bks 4q03 Profile"/>
      <sheetName val="CU Profile 4q03"/>
      <sheetName val="12312003"/>
      <sheetName val="PFC Fin Data 4q 02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zoomScalePageLayoutView="0" workbookViewId="0" topLeftCell="A3">
      <selection activeCell="K21" sqref="K21"/>
    </sheetView>
  </sheetViews>
  <sheetFormatPr defaultColWidth="9.140625" defaultRowHeight="12.75"/>
  <cols>
    <col min="1" max="1" width="44.8515625" style="6" bestFit="1" customWidth="1"/>
    <col min="2" max="3" width="9.8515625" style="28" hidden="1" customWidth="1"/>
    <col min="4" max="4" width="9.8515625" style="19" bestFit="1" customWidth="1"/>
    <col min="5" max="5" width="9.8515625" style="28" bestFit="1" customWidth="1"/>
    <col min="6" max="6" width="9.8515625" style="19" bestFit="1" customWidth="1"/>
    <col min="7" max="7" width="9.57421875" style="6" customWidth="1"/>
    <col min="8" max="8" width="8.421875" style="6" bestFit="1" customWidth="1"/>
    <col min="9" max="9" width="2.00390625" style="6" customWidth="1"/>
    <col min="10" max="10" width="10.421875" style="6" customWidth="1"/>
    <col min="11" max="11" width="8.421875" style="6" bestFit="1" customWidth="1"/>
    <col min="12" max="16384" width="9.140625" style="6" customWidth="1"/>
  </cols>
  <sheetData>
    <row r="1" spans="1:11" ht="15">
      <c r="A1" s="277" t="s">
        <v>24</v>
      </c>
      <c r="B1" s="277"/>
      <c r="C1" s="277"/>
      <c r="D1" s="277"/>
      <c r="E1" s="277"/>
      <c r="F1" s="277"/>
      <c r="G1" s="278"/>
      <c r="H1" s="278"/>
      <c r="I1" s="278"/>
      <c r="J1" s="278"/>
      <c r="K1" s="278"/>
    </row>
    <row r="2" spans="1:11" s="30" customFormat="1" ht="12.75">
      <c r="A2" s="280" t="s">
        <v>23</v>
      </c>
      <c r="B2" s="280"/>
      <c r="C2" s="280"/>
      <c r="D2" s="280"/>
      <c r="E2" s="280"/>
      <c r="F2" s="280"/>
      <c r="G2" s="281"/>
      <c r="H2" s="281"/>
      <c r="I2" s="282"/>
      <c r="J2" s="282"/>
      <c r="K2" s="282"/>
    </row>
    <row r="3" spans="7:9" ht="12">
      <c r="G3" s="29"/>
      <c r="H3" s="27"/>
      <c r="I3" s="27"/>
    </row>
    <row r="4" spans="1:11" ht="12.75">
      <c r="A4" s="61"/>
      <c r="B4" s="62"/>
      <c r="C4" s="62"/>
      <c r="D4" s="63"/>
      <c r="E4" s="62"/>
      <c r="F4" s="64"/>
      <c r="G4" s="275" t="s">
        <v>183</v>
      </c>
      <c r="H4" s="276"/>
      <c r="I4" s="65"/>
      <c r="J4" s="275" t="s">
        <v>182</v>
      </c>
      <c r="K4" s="279"/>
    </row>
    <row r="5" spans="1:11" ht="12">
      <c r="A5" s="66"/>
      <c r="B5" s="47">
        <f>'[17]Sheet1'!$E$1</f>
        <v>41820</v>
      </c>
      <c r="C5" s="47">
        <f>'[21]Sheet1'!$E$1</f>
        <v>41547</v>
      </c>
      <c r="D5" s="47">
        <f>'[27]Sheet1'!$E$1</f>
        <v>41639</v>
      </c>
      <c r="E5" s="47">
        <f>'[20]Sheet1'!$E$1</f>
        <v>41912</v>
      </c>
      <c r="F5" s="51">
        <f>'[26]Sheet1'!$E$1</f>
        <v>42004</v>
      </c>
      <c r="G5" s="48" t="s">
        <v>16</v>
      </c>
      <c r="H5" s="49" t="s">
        <v>17</v>
      </c>
      <c r="I5" s="49"/>
      <c r="J5" s="48" t="s">
        <v>16</v>
      </c>
      <c r="K5" s="67" t="s">
        <v>17</v>
      </c>
    </row>
    <row r="6" spans="1:11" ht="12">
      <c r="A6" s="68"/>
      <c r="B6" s="69"/>
      <c r="C6" s="69"/>
      <c r="D6" s="69"/>
      <c r="E6" s="69"/>
      <c r="F6" s="52"/>
      <c r="G6" s="70"/>
      <c r="H6" s="71"/>
      <c r="I6" s="71"/>
      <c r="J6" s="70"/>
      <c r="K6" s="72"/>
    </row>
    <row r="7" spans="1:11" ht="12">
      <c r="A7" s="73" t="s">
        <v>0</v>
      </c>
      <c r="B7" s="240">
        <f>'[17]Sheet1'!$A$1</f>
        <v>155</v>
      </c>
      <c r="C7" s="240">
        <f>'[21]Sheet1'!$A$1</f>
        <v>164</v>
      </c>
      <c r="D7" s="74">
        <f>'[27]Sheet1'!$A$1</f>
        <v>160</v>
      </c>
      <c r="E7" s="75">
        <f>'[20]Sheet1'!$A$1</f>
        <v>157</v>
      </c>
      <c r="F7" s="53">
        <f>'[26]Sheet1'!$A$1</f>
        <v>155</v>
      </c>
      <c r="G7" s="76">
        <f>(F7-D7)/D7</f>
        <v>-0.03125</v>
      </c>
      <c r="H7" s="77">
        <f>F7-D7</f>
        <v>-5</v>
      </c>
      <c r="I7" s="78"/>
      <c r="J7" s="76">
        <f>(F7-E7)/E7</f>
        <v>-0.012738853503184714</v>
      </c>
      <c r="K7" s="79">
        <f>(F7-E7)</f>
        <v>-2</v>
      </c>
    </row>
    <row r="8" spans="1:11" ht="12">
      <c r="A8" s="80"/>
      <c r="B8" s="69"/>
      <c r="C8" s="69"/>
      <c r="D8" s="69"/>
      <c r="E8" s="69"/>
      <c r="F8" s="52"/>
      <c r="G8" s="76"/>
      <c r="H8" s="71"/>
      <c r="I8" s="71"/>
      <c r="J8" s="81"/>
      <c r="K8" s="72"/>
    </row>
    <row r="9" spans="1:11" ht="12">
      <c r="A9" s="82" t="s">
        <v>1</v>
      </c>
      <c r="B9" s="83">
        <f>'[17]Sheet1'!$F$1/1000</f>
        <v>224218.807</v>
      </c>
      <c r="C9" s="83">
        <f>'[21]Sheet1'!$F$1/1000</f>
        <v>199916.36</v>
      </c>
      <c r="D9" s="83">
        <f>'[27]Sheet1'!$F$1/1000</f>
        <v>205401.771</v>
      </c>
      <c r="E9" s="83">
        <f>'[20]Sheet1'!$F$1/1000</f>
        <v>231034.571</v>
      </c>
      <c r="F9" s="54">
        <f>'[26]Sheet1'!$F$1/1000</f>
        <v>240012.249</v>
      </c>
      <c r="G9" s="84">
        <f>(F9-D9)/D9</f>
        <v>0.16850136116888692</v>
      </c>
      <c r="H9" s="85">
        <f>F9-D9</f>
        <v>34610.478</v>
      </c>
      <c r="I9" s="85"/>
      <c r="J9" s="84">
        <f>(F9-E9)/E9</f>
        <v>0.03885859142699477</v>
      </c>
      <c r="K9" s="86">
        <f>(F9-E9)</f>
        <v>8977.678000000014</v>
      </c>
    </row>
    <row r="10" spans="1:11" ht="12">
      <c r="A10" s="87" t="s">
        <v>2</v>
      </c>
      <c r="B10" s="83">
        <f>'[17]Sheet1'!$G$1/1000</f>
        <v>2896.203</v>
      </c>
      <c r="C10" s="83">
        <f>'[21]Sheet1'!$G$1/1000</f>
        <v>3033.986</v>
      </c>
      <c r="D10" s="83">
        <f>'[27]Sheet1'!$G$1/1000</f>
        <v>2967.946</v>
      </c>
      <c r="E10" s="83">
        <f>'[20]Sheet1'!$G$1/1000</f>
        <v>2917.553</v>
      </c>
      <c r="F10" s="54">
        <f>'[26]Sheet1'!$G$1/1000</f>
        <v>2939.989</v>
      </c>
      <c r="G10" s="84">
        <f>(F10-D10)/D10</f>
        <v>-0.009419645775226328</v>
      </c>
      <c r="H10" s="85">
        <f>F10-D10</f>
        <v>-27.95699999999988</v>
      </c>
      <c r="I10" s="85"/>
      <c r="J10" s="84">
        <f>(F10-E10)/E10</f>
        <v>0.007690005974184582</v>
      </c>
      <c r="K10" s="86">
        <f>(F10-E10)</f>
        <v>22.43600000000015</v>
      </c>
    </row>
    <row r="11" spans="1:11" ht="12">
      <c r="A11" s="73"/>
      <c r="B11" s="88"/>
      <c r="C11" s="88"/>
      <c r="D11" s="88"/>
      <c r="E11" s="88"/>
      <c r="F11" s="55"/>
      <c r="G11" s="76"/>
      <c r="H11" s="89"/>
      <c r="I11" s="89"/>
      <c r="J11" s="81"/>
      <c r="K11" s="50"/>
    </row>
    <row r="12" spans="1:11" ht="12">
      <c r="A12" s="73" t="s">
        <v>3</v>
      </c>
      <c r="B12" s="88">
        <f>'[17]Sheet1'!$H$1/1000</f>
        <v>333707.813</v>
      </c>
      <c r="C12" s="88">
        <f>'[21]Sheet1'!$H$1/1000</f>
        <v>296875.79</v>
      </c>
      <c r="D12" s="88">
        <f>'[27]Sheet1'!$H$1/1000</f>
        <v>302442.864</v>
      </c>
      <c r="E12" s="88">
        <f>'[20]Sheet1'!$H$1/1000</f>
        <v>343156.921</v>
      </c>
      <c r="F12" s="55">
        <f>'[26]Sheet1'!$H$1/1000</f>
        <v>355188.337</v>
      </c>
      <c r="G12" s="76">
        <f>(F12-D12)/D12</f>
        <v>0.17439814020541744</v>
      </c>
      <c r="H12" s="89">
        <f>F12-D12</f>
        <v>52745.473</v>
      </c>
      <c r="I12" s="89"/>
      <c r="J12" s="76">
        <f>(F12-E12)/E12</f>
        <v>0.03506097433482925</v>
      </c>
      <c r="K12" s="50">
        <f>(F12-E12)</f>
        <v>12031.416000000027</v>
      </c>
    </row>
    <row r="13" spans="1:11" ht="12">
      <c r="A13" s="80"/>
      <c r="B13" s="88"/>
      <c r="C13" s="88"/>
      <c r="D13" s="88"/>
      <c r="E13" s="88"/>
      <c r="F13" s="55"/>
      <c r="G13" s="76"/>
      <c r="H13" s="89"/>
      <c r="I13" s="89"/>
      <c r="J13" s="81"/>
      <c r="K13" s="50"/>
    </row>
    <row r="14" spans="1:11" ht="12">
      <c r="A14" s="82" t="s">
        <v>4</v>
      </c>
      <c r="B14" s="83">
        <f>'[17]Sheet1'!$I$1/1000</f>
        <v>265739.779</v>
      </c>
      <c r="C14" s="83">
        <f>'[21]Sheet1'!$I$1/1000</f>
        <v>238328.907</v>
      </c>
      <c r="D14" s="83">
        <f>'[27]Sheet1'!$I$1/1000</f>
        <v>241573.196</v>
      </c>
      <c r="E14" s="83">
        <f>'[20]Sheet1'!$I$1/1000</f>
        <v>275908.673</v>
      </c>
      <c r="F14" s="54">
        <f>'[26]Sheet1'!$I$1/1000</f>
        <v>285265.199</v>
      </c>
      <c r="G14" s="84">
        <f>(F14-D14)/D14</f>
        <v>0.1808644490508791</v>
      </c>
      <c r="H14" s="85">
        <f>F14-D14</f>
        <v>43692.003000000026</v>
      </c>
      <c r="I14" s="85"/>
      <c r="J14" s="84">
        <f>(F14-E14)/E14</f>
        <v>0.033911677723882254</v>
      </c>
      <c r="K14" s="86">
        <f>(F14-E14)</f>
        <v>9356.526000000013</v>
      </c>
    </row>
    <row r="15" spans="1:11" ht="12">
      <c r="A15" s="87" t="s">
        <v>5</v>
      </c>
      <c r="B15" s="83">
        <f>'[17]Sheet1'!$J$1/1000</f>
        <v>42776.051</v>
      </c>
      <c r="C15" s="83">
        <f>'[21]Sheet1'!$J$1/1000</f>
        <v>37665.08</v>
      </c>
      <c r="D15" s="83">
        <f>'[27]Sheet1'!$J$1/1000</f>
        <v>38050.464</v>
      </c>
      <c r="E15" s="83">
        <f>'[20]Sheet1'!$J$1/1000</f>
        <v>43649.246</v>
      </c>
      <c r="F15" s="54">
        <f>'[26]Sheet1'!$J$1/1000</f>
        <v>44550.665</v>
      </c>
      <c r="G15" s="84">
        <f>(F15-D15)/D15</f>
        <v>0.17083105740839324</v>
      </c>
      <c r="H15" s="85">
        <f>F15-D15</f>
        <v>6500.201000000001</v>
      </c>
      <c r="I15" s="85"/>
      <c r="J15" s="84">
        <f>(F15-E15)/E15</f>
        <v>0.020651422019981783</v>
      </c>
      <c r="K15" s="86">
        <f>(F15-E15)</f>
        <v>901.4190000000017</v>
      </c>
    </row>
    <row r="16" spans="1:11" ht="12">
      <c r="A16" s="73"/>
      <c r="B16" s="69"/>
      <c r="C16" s="69"/>
      <c r="D16" s="69"/>
      <c r="E16" s="69"/>
      <c r="F16" s="52"/>
      <c r="G16" s="76"/>
      <c r="H16" s="89"/>
      <c r="I16" s="89"/>
      <c r="J16" s="81"/>
      <c r="K16" s="50"/>
    </row>
    <row r="17" spans="1:17" ht="12">
      <c r="A17" s="80" t="s">
        <v>6</v>
      </c>
      <c r="B17" s="69">
        <f>'[17]Sheet1'!$O$1/1000</f>
        <v>2190.511</v>
      </c>
      <c r="C17" s="69">
        <f>'[21]Sheet1'!$O$1/1000</f>
        <v>2671.03</v>
      </c>
      <c r="D17" s="69">
        <f>'[27]Sheet1'!$O$1/1000</f>
        <v>2480.178</v>
      </c>
      <c r="E17" s="69">
        <f>'[20]Sheet1'!$O$1/1000</f>
        <v>2010.161</v>
      </c>
      <c r="F17" s="52">
        <f>'[26]Sheet1'!$O$1/1000</f>
        <v>1715.705</v>
      </c>
      <c r="G17" s="76">
        <f>(F17-D17)/D17</f>
        <v>-0.3082331187519605</v>
      </c>
      <c r="H17" s="89">
        <f>F17-D17</f>
        <v>-764.473</v>
      </c>
      <c r="I17" s="89"/>
      <c r="J17" s="76">
        <f>K17/E17</f>
        <v>-0.1464837891094296</v>
      </c>
      <c r="K17" s="50">
        <f>(F17-E17)</f>
        <v>-294.45600000000013</v>
      </c>
      <c r="N17" s="19"/>
      <c r="O17" s="19"/>
      <c r="P17" s="19"/>
      <c r="Q17" s="107"/>
    </row>
    <row r="18" spans="1:17" ht="12">
      <c r="A18" s="73" t="s">
        <v>7</v>
      </c>
      <c r="B18" s="69">
        <f>'[17]Sheet1'!$N$1/1000</f>
        <v>2865.899</v>
      </c>
      <c r="C18" s="69">
        <f>'[21]Sheet1'!$N$1/1000</f>
        <v>3499.062</v>
      </c>
      <c r="D18" s="69">
        <f>'[27]Sheet1'!$N$1/1000</f>
        <v>3270.726</v>
      </c>
      <c r="E18" s="69">
        <f>'[20]Sheet1'!$N$1/1000</f>
        <v>2563.87</v>
      </c>
      <c r="F18" s="52">
        <f>'[26]Sheet1'!$N$1/1000</f>
        <v>2308.282</v>
      </c>
      <c r="G18" s="76">
        <f>(F18-D18)/D18</f>
        <v>-0.2942600511323785</v>
      </c>
      <c r="H18" s="89">
        <f>F18-D18</f>
        <v>-962.444</v>
      </c>
      <c r="I18" s="89"/>
      <c r="J18" s="76">
        <f aca="true" t="shared" si="0" ref="J18:J29">K18/E18</f>
        <v>-0.09968836173440922</v>
      </c>
      <c r="K18" s="50">
        <f>(F18-E18)</f>
        <v>-255.58799999999974</v>
      </c>
      <c r="N18" s="19"/>
      <c r="O18" s="19"/>
      <c r="P18" s="19"/>
      <c r="Q18" s="107"/>
    </row>
    <row r="19" spans="1:17" ht="12">
      <c r="A19" s="73" t="s">
        <v>8</v>
      </c>
      <c r="B19" s="69">
        <f>'[17]Sheet1'!$AC$1/1000</f>
        <v>456.489</v>
      </c>
      <c r="C19" s="69">
        <f>'[21]Sheet1'!$AC$1/1000</f>
        <v>563.021</v>
      </c>
      <c r="D19" s="69">
        <f>'[27]Sheet1'!$AC$1/1000</f>
        <v>513.914</v>
      </c>
      <c r="E19" s="69">
        <f>'[20]Sheet1'!$AC$1/1000</f>
        <v>394.396</v>
      </c>
      <c r="F19" s="52">
        <f>'[26]Sheet1'!$AC$1/1000</f>
        <v>380.663</v>
      </c>
      <c r="G19" s="76">
        <f>(F19-D19)/D19</f>
        <v>-0.2592865732398806</v>
      </c>
      <c r="H19" s="89">
        <f>F19-D19</f>
        <v>-133.25099999999998</v>
      </c>
      <c r="I19" s="89"/>
      <c r="J19" s="76">
        <f t="shared" si="0"/>
        <v>-0.03482033286341647</v>
      </c>
      <c r="K19" s="50">
        <f>(F19-E19)</f>
        <v>-13.733000000000004</v>
      </c>
      <c r="N19" s="19"/>
      <c r="O19" s="19"/>
      <c r="P19" s="19"/>
      <c r="Q19" s="107"/>
    </row>
    <row r="20" spans="1:11" ht="12">
      <c r="A20" s="73"/>
      <c r="B20" s="69"/>
      <c r="C20" s="69"/>
      <c r="D20" s="69"/>
      <c r="E20" s="69"/>
      <c r="F20" s="52"/>
      <c r="G20" s="76"/>
      <c r="H20" s="89"/>
      <c r="I20" s="89"/>
      <c r="J20" s="81"/>
      <c r="K20" s="50"/>
    </row>
    <row r="21" spans="1:11" ht="12">
      <c r="A21" s="82" t="s">
        <v>152</v>
      </c>
      <c r="B21" s="83">
        <f>'[17]Sheet1'!$W$1:$W$1/1000</f>
        <v>5707.585</v>
      </c>
      <c r="C21" s="83">
        <f>'[21]Sheet1'!$W$1:$W$1/1000</f>
        <v>7978.466</v>
      </c>
      <c r="D21" s="83">
        <f>'[27]Sheet1'!$W$1:$W$1/1000</f>
        <v>10618.378</v>
      </c>
      <c r="E21" s="83">
        <f>'[20]Sheet1'!$W$1:$W$1/1000</f>
        <v>8737.011</v>
      </c>
      <c r="F21" s="54">
        <f>'[26]Sheet1'!$W$1:$W$1/1000</f>
        <v>11782.078</v>
      </c>
      <c r="G21" s="84">
        <f>(F21-D21)/D21</f>
        <v>0.10959300940313095</v>
      </c>
      <c r="H21" s="85">
        <f>F21-D21</f>
        <v>1163.699999999999</v>
      </c>
      <c r="I21" s="85"/>
      <c r="J21" s="84">
        <f t="shared" si="0"/>
        <v>0.3485250276095565</v>
      </c>
      <c r="K21" s="86">
        <f>(F21-E21)</f>
        <v>3045.066999999999</v>
      </c>
    </row>
    <row r="22" spans="1:11" ht="12">
      <c r="A22" s="87" t="s">
        <v>153</v>
      </c>
      <c r="B22" s="83">
        <f>'[17]Sheet1'!$AA$1/1000</f>
        <v>423.358</v>
      </c>
      <c r="C22" s="83">
        <f>'[21]Sheet1'!$AA$1/1000</f>
        <v>629.424</v>
      </c>
      <c r="D22" s="83">
        <f>'[27]Sheet1'!$AA$1/1000</f>
        <v>833.954</v>
      </c>
      <c r="E22" s="83">
        <f>'[20]Sheet1'!$AA$1/1000</f>
        <v>652.29</v>
      </c>
      <c r="F22" s="54">
        <f>'[26]Sheet1'!$AA$1/1000</f>
        <v>877.723</v>
      </c>
      <c r="G22" s="84">
        <f>(F22-D22)/D22</f>
        <v>0.05248371013269318</v>
      </c>
      <c r="H22" s="85">
        <f>F22-D22</f>
        <v>43.769000000000005</v>
      </c>
      <c r="I22" s="85"/>
      <c r="J22" s="84">
        <f t="shared" si="0"/>
        <v>0.345602416103267</v>
      </c>
      <c r="K22" s="86">
        <f aca="true" t="shared" si="1" ref="K22:K29">(F22-E22)</f>
        <v>225.433</v>
      </c>
    </row>
    <row r="23" spans="1:11" ht="12">
      <c r="A23" s="82" t="s">
        <v>154</v>
      </c>
      <c r="B23" s="83">
        <f>B21-B22</f>
        <v>5284.227</v>
      </c>
      <c r="C23" s="83">
        <f>C21-C22</f>
        <v>7349.042</v>
      </c>
      <c r="D23" s="83">
        <f>D21-D22</f>
        <v>9784.424</v>
      </c>
      <c r="E23" s="83">
        <f>E21-E22</f>
        <v>8084.7210000000005</v>
      </c>
      <c r="F23" s="54">
        <f>F21-F22</f>
        <v>10904.355</v>
      </c>
      <c r="G23" s="84">
        <f>(F23-D23)/D23</f>
        <v>0.11446059573869638</v>
      </c>
      <c r="H23" s="85">
        <f>F23-D23</f>
        <v>1119.9309999999987</v>
      </c>
      <c r="I23" s="85"/>
      <c r="J23" s="84">
        <f t="shared" si="0"/>
        <v>0.3487608292234202</v>
      </c>
      <c r="K23" s="86">
        <f t="shared" si="1"/>
        <v>2819.633999999999</v>
      </c>
    </row>
    <row r="24" spans="1:11" ht="12">
      <c r="A24" s="73"/>
      <c r="B24" s="69"/>
      <c r="C24" s="69"/>
      <c r="D24" s="69"/>
      <c r="E24" s="69"/>
      <c r="F24" s="52"/>
      <c r="G24" s="76"/>
      <c r="H24" s="89"/>
      <c r="I24" s="89"/>
      <c r="J24" s="81"/>
      <c r="K24" s="72"/>
    </row>
    <row r="25" spans="1:11" ht="12">
      <c r="A25" s="80" t="s">
        <v>155</v>
      </c>
      <c r="B25" s="69">
        <f>'[17]Sheet1'!$Y$1/1000</f>
        <v>1104.894</v>
      </c>
      <c r="C25" s="69">
        <f>'[21]Sheet1'!$Y$1/1000</f>
        <v>1614.731</v>
      </c>
      <c r="D25" s="69">
        <f>'[27]Sheet1'!$Y$1/1000</f>
        <v>2128.732</v>
      </c>
      <c r="E25" s="69">
        <f>'[20]Sheet1'!$Y$1/1000</f>
        <v>1773.398</v>
      </c>
      <c r="F25" s="52">
        <f>'[26]Sheet1'!$Y$1/1000</f>
        <v>2409.185</v>
      </c>
      <c r="G25" s="76">
        <f>(F25-D25)/D25</f>
        <v>0.13174650449187592</v>
      </c>
      <c r="H25" s="89">
        <f>F25-D25</f>
        <v>280.453</v>
      </c>
      <c r="I25" s="89"/>
      <c r="J25" s="76">
        <f t="shared" si="0"/>
        <v>0.3585134301493517</v>
      </c>
      <c r="K25" s="50">
        <f t="shared" si="1"/>
        <v>635.787</v>
      </c>
    </row>
    <row r="26" spans="1:11" ht="12">
      <c r="A26" s="73" t="s">
        <v>156</v>
      </c>
      <c r="B26" s="69">
        <f>'[17]Sheet1'!$X$1/1000</f>
        <v>64.54</v>
      </c>
      <c r="C26" s="69">
        <f>'[21]Sheet1'!$X$1/1000</f>
        <v>175.151</v>
      </c>
      <c r="D26" s="69">
        <f>'[27]Sheet1'!$X$1/1000</f>
        <v>219.992</v>
      </c>
      <c r="E26" s="69">
        <f>'[20]Sheet1'!$X$1/1000</f>
        <v>121.099</v>
      </c>
      <c r="F26" s="52">
        <f>'[26]Sheet1'!$X$1/1000</f>
        <v>235.697</v>
      </c>
      <c r="G26" s="76">
        <f>(F26-D26)/D26</f>
        <v>0.07138895959853092</v>
      </c>
      <c r="H26" s="89">
        <f>F26-D26</f>
        <v>15.705000000000013</v>
      </c>
      <c r="I26" s="89"/>
      <c r="J26" s="76">
        <f t="shared" si="0"/>
        <v>0.9463166500136252</v>
      </c>
      <c r="K26" s="50">
        <f t="shared" si="1"/>
        <v>114.598</v>
      </c>
    </row>
    <row r="27" spans="1:11" ht="12">
      <c r="A27" s="80" t="s">
        <v>157</v>
      </c>
      <c r="B27" s="69">
        <f>'[17]Sheet1'!$Z$1/1000</f>
        <v>4059.801</v>
      </c>
      <c r="C27" s="69">
        <f>'[21]Sheet1'!$Z$1/1000</f>
        <v>5541.173</v>
      </c>
      <c r="D27" s="69">
        <f>'[27]Sheet1'!$Z$1/1000</f>
        <v>7389.411</v>
      </c>
      <c r="E27" s="69">
        <f>'[20]Sheet1'!$Z$1/1000</f>
        <v>6143.533</v>
      </c>
      <c r="F27" s="52">
        <f>'[26]Sheet1'!$Z$1/1000</f>
        <v>8246.705</v>
      </c>
      <c r="G27" s="76">
        <f>(F27-D27)/D27</f>
        <v>0.11601655395808946</v>
      </c>
      <c r="H27" s="89">
        <f>F27-D27</f>
        <v>857.2939999999999</v>
      </c>
      <c r="I27" s="89"/>
      <c r="J27" s="76">
        <f t="shared" si="0"/>
        <v>0.34233917193901287</v>
      </c>
      <c r="K27" s="50">
        <f t="shared" si="1"/>
        <v>2103.1719999999996</v>
      </c>
    </row>
    <row r="28" spans="1:11" ht="12">
      <c r="A28" s="73"/>
      <c r="B28" s="69"/>
      <c r="C28" s="69"/>
      <c r="D28" s="69"/>
      <c r="E28" s="69"/>
      <c r="F28" s="52"/>
      <c r="G28" s="76"/>
      <c r="H28" s="89"/>
      <c r="I28" s="89"/>
      <c r="J28" s="81"/>
      <c r="K28" s="72"/>
    </row>
    <row r="29" spans="1:11" ht="12">
      <c r="A29" s="82" t="s">
        <v>158</v>
      </c>
      <c r="B29" s="83">
        <f>'[17]Sheet1'!$AB$1/1000</f>
        <v>1476.295</v>
      </c>
      <c r="C29" s="83">
        <f>'[21]Sheet1'!$AB$1/1000</f>
        <v>2400.258</v>
      </c>
      <c r="D29" s="83">
        <f>'[27]Sheet1'!$AB$1/1000</f>
        <v>3197.061</v>
      </c>
      <c r="E29" s="83">
        <f>'[20]Sheet1'!$AB$1/1000</f>
        <v>2358.912</v>
      </c>
      <c r="F29" s="54">
        <f>'[26]Sheet1'!$AB$1/1000</f>
        <v>3223.966</v>
      </c>
      <c r="G29" s="84">
        <f>(F29-D29)/D29</f>
        <v>0.008415541649033204</v>
      </c>
      <c r="H29" s="85">
        <f>F29-D29</f>
        <v>26.904999999999745</v>
      </c>
      <c r="I29" s="85"/>
      <c r="J29" s="84">
        <f t="shared" si="0"/>
        <v>0.36671736800694565</v>
      </c>
      <c r="K29" s="54">
        <f t="shared" si="1"/>
        <v>865.0540000000001</v>
      </c>
    </row>
    <row r="30" spans="1:11" ht="12">
      <c r="A30" s="73"/>
      <c r="B30" s="90"/>
      <c r="C30" s="90"/>
      <c r="D30" s="90"/>
      <c r="E30" s="90"/>
      <c r="F30" s="56"/>
      <c r="G30" s="76"/>
      <c r="H30" s="89"/>
      <c r="I30" s="89"/>
      <c r="J30" s="76"/>
      <c r="K30" s="50"/>
    </row>
    <row r="31" spans="1:11" ht="12">
      <c r="A31" s="80" t="s">
        <v>149</v>
      </c>
      <c r="B31" s="69"/>
      <c r="C31" s="69"/>
      <c r="D31" s="90">
        <f>D21-C21</f>
        <v>2639.9120000000003</v>
      </c>
      <c r="E31" s="90">
        <f>E21-B21</f>
        <v>3029.4260000000004</v>
      </c>
      <c r="F31" s="56">
        <f>F21-E21</f>
        <v>3045.066999999999</v>
      </c>
      <c r="G31" s="76">
        <f>(F31-D31)/D31</f>
        <v>0.1534729187942624</v>
      </c>
      <c r="H31" s="89">
        <f>F31-D31</f>
        <v>405.15499999999884</v>
      </c>
      <c r="I31" s="89"/>
      <c r="J31" s="76">
        <f>K31/E31</f>
        <v>0.0051630242824874115</v>
      </c>
      <c r="K31" s="50">
        <f>(F31-E31)</f>
        <v>15.640999999998712</v>
      </c>
    </row>
    <row r="32" spans="1:11" ht="12">
      <c r="A32" s="73" t="s">
        <v>150</v>
      </c>
      <c r="B32" s="69"/>
      <c r="C32" s="69"/>
      <c r="D32" s="90">
        <f>D22-C22</f>
        <v>204.52999999999997</v>
      </c>
      <c r="E32" s="90">
        <f>E22-B22</f>
        <v>228.93199999999996</v>
      </c>
      <c r="F32" s="56">
        <f>F22-E22</f>
        <v>225.433</v>
      </c>
      <c r="G32" s="76">
        <f aca="true" t="shared" si="2" ref="G32:G39">(F32-D32)/D32</f>
        <v>0.1022001662347823</v>
      </c>
      <c r="H32" s="89">
        <f aca="true" t="shared" si="3" ref="H32:H39">F32-D32</f>
        <v>20.90300000000002</v>
      </c>
      <c r="I32" s="89"/>
      <c r="J32" s="76">
        <f aca="true" t="shared" si="4" ref="J32:J37">K32/E32</f>
        <v>-0.015284014467177885</v>
      </c>
      <c r="K32" s="50">
        <f aca="true" t="shared" si="5" ref="K32:K37">(F32-E32)</f>
        <v>-3.498999999999967</v>
      </c>
    </row>
    <row r="33" spans="1:11" ht="12">
      <c r="A33" s="73" t="s">
        <v>151</v>
      </c>
      <c r="B33" s="69"/>
      <c r="C33" s="69"/>
      <c r="D33" s="69">
        <f>D31-D32</f>
        <v>2435.3820000000005</v>
      </c>
      <c r="E33" s="69">
        <f>E31-E32</f>
        <v>2800.4940000000006</v>
      </c>
      <c r="F33" s="52">
        <f>F31-F32</f>
        <v>2819.633999999999</v>
      </c>
      <c r="G33" s="76">
        <f t="shared" si="2"/>
        <v>0.15777894391926955</v>
      </c>
      <c r="H33" s="89">
        <f t="shared" si="3"/>
        <v>384.2519999999986</v>
      </c>
      <c r="I33" s="89"/>
      <c r="J33" s="76">
        <f t="shared" si="4"/>
        <v>0.006834508483145654</v>
      </c>
      <c r="K33" s="50">
        <f t="shared" si="5"/>
        <v>19.13999999999851</v>
      </c>
    </row>
    <row r="34" spans="1:11" ht="12">
      <c r="A34" s="73"/>
      <c r="B34" s="69"/>
      <c r="C34" s="69"/>
      <c r="D34" s="90"/>
      <c r="E34" s="90"/>
      <c r="F34" s="56"/>
      <c r="G34" s="76"/>
      <c r="H34" s="89"/>
      <c r="I34" s="89"/>
      <c r="J34" s="76"/>
      <c r="K34" s="50"/>
    </row>
    <row r="35" spans="1:11" ht="12">
      <c r="A35" s="82" t="s">
        <v>162</v>
      </c>
      <c r="B35" s="83"/>
      <c r="C35" s="83"/>
      <c r="D35" s="83">
        <f>D25-C25</f>
        <v>514.001</v>
      </c>
      <c r="E35" s="83">
        <f>E25-B25</f>
        <v>668.5039999999999</v>
      </c>
      <c r="F35" s="54">
        <f>F25-E25</f>
        <v>635.787</v>
      </c>
      <c r="G35" s="84">
        <f t="shared" si="2"/>
        <v>0.23693728222318647</v>
      </c>
      <c r="H35" s="85">
        <f t="shared" si="3"/>
        <v>121.78600000000006</v>
      </c>
      <c r="I35" s="85"/>
      <c r="J35" s="84">
        <f t="shared" si="4"/>
        <v>-0.04894061965223825</v>
      </c>
      <c r="K35" s="86">
        <f t="shared" si="5"/>
        <v>-32.71699999999987</v>
      </c>
    </row>
    <row r="36" spans="1:11" ht="12">
      <c r="A36" s="82" t="s">
        <v>163</v>
      </c>
      <c r="B36" s="83"/>
      <c r="C36" s="83"/>
      <c r="D36" s="83">
        <f>D26-C26</f>
        <v>44.84099999999998</v>
      </c>
      <c r="E36" s="83">
        <f>E26-B26</f>
        <v>56.559</v>
      </c>
      <c r="F36" s="54">
        <f>F26-E26</f>
        <v>114.598</v>
      </c>
      <c r="G36" s="84">
        <f t="shared" si="2"/>
        <v>1.5556521933052352</v>
      </c>
      <c r="H36" s="85">
        <f t="shared" si="3"/>
        <v>69.75700000000002</v>
      </c>
      <c r="I36" s="85"/>
      <c r="J36" s="84">
        <f t="shared" si="4"/>
        <v>1.0261673650524232</v>
      </c>
      <c r="K36" s="86">
        <f t="shared" si="5"/>
        <v>58.039</v>
      </c>
    </row>
    <row r="37" spans="1:11" ht="12">
      <c r="A37" s="82" t="s">
        <v>164</v>
      </c>
      <c r="B37" s="83"/>
      <c r="C37" s="83"/>
      <c r="D37" s="83">
        <f>D27-C27</f>
        <v>1848.2380000000003</v>
      </c>
      <c r="E37" s="83">
        <f>E27-B27</f>
        <v>2083.7320000000004</v>
      </c>
      <c r="F37" s="54">
        <f>F27-E27</f>
        <v>2103.1719999999996</v>
      </c>
      <c r="G37" s="84">
        <f t="shared" si="2"/>
        <v>0.13793353453397195</v>
      </c>
      <c r="H37" s="85">
        <f t="shared" si="3"/>
        <v>254.9339999999993</v>
      </c>
      <c r="I37" s="85"/>
      <c r="J37" s="84">
        <f t="shared" si="4"/>
        <v>0.009329414723198157</v>
      </c>
      <c r="K37" s="86">
        <f t="shared" si="5"/>
        <v>19.439999999999145</v>
      </c>
    </row>
    <row r="38" spans="1:11" ht="12">
      <c r="A38" s="73"/>
      <c r="B38" s="69"/>
      <c r="C38" s="69"/>
      <c r="D38" s="90"/>
      <c r="E38" s="90"/>
      <c r="F38" s="56"/>
      <c r="G38" s="76"/>
      <c r="H38" s="89"/>
      <c r="I38" s="89"/>
      <c r="J38" s="76"/>
      <c r="K38" s="50"/>
    </row>
    <row r="39" spans="1:11" ht="12">
      <c r="A39" s="73" t="s">
        <v>165</v>
      </c>
      <c r="B39" s="69"/>
      <c r="C39" s="69"/>
      <c r="D39" s="90">
        <f>D29-C29</f>
        <v>796.8030000000003</v>
      </c>
      <c r="E39" s="90">
        <f>E29-B29</f>
        <v>882.6169999999997</v>
      </c>
      <c r="F39" s="56">
        <f>F29-E29</f>
        <v>865.0540000000001</v>
      </c>
      <c r="G39" s="76">
        <f t="shared" si="2"/>
        <v>0.08565605300180812</v>
      </c>
      <c r="H39" s="89">
        <f t="shared" si="3"/>
        <v>68.25099999999975</v>
      </c>
      <c r="I39" s="89"/>
      <c r="J39" s="76">
        <f>K39/E39</f>
        <v>-0.01989877829228267</v>
      </c>
      <c r="K39" s="50">
        <f>(F39-E39)</f>
        <v>-17.562999999999647</v>
      </c>
    </row>
    <row r="40" spans="1:11" ht="12">
      <c r="A40" s="73"/>
      <c r="B40" s="90"/>
      <c r="C40" s="90"/>
      <c r="D40" s="90"/>
      <c r="E40" s="90"/>
      <c r="F40" s="56"/>
      <c r="G40" s="76"/>
      <c r="H40" s="89"/>
      <c r="I40" s="89"/>
      <c r="J40" s="76"/>
      <c r="K40" s="50"/>
    </row>
    <row r="41" spans="1:11" ht="12">
      <c r="A41" s="82" t="s">
        <v>159</v>
      </c>
      <c r="B41" s="83"/>
      <c r="C41" s="83"/>
      <c r="D41" s="91">
        <f>($D$29*1)/D12*100</f>
        <v>1.0570793298664174</v>
      </c>
      <c r="E41" s="91">
        <f>E29*1.334/E12*100</f>
        <v>0.9170115522746516</v>
      </c>
      <c r="F41" s="57">
        <f>F29*1/F12*100</f>
        <v>0.9076778892095209</v>
      </c>
      <c r="G41" s="84">
        <f>(F41-D41)/D41</f>
        <v>-0.14133418035501302</v>
      </c>
      <c r="H41" s="85">
        <f>F41-D41</f>
        <v>-0.14940144065689653</v>
      </c>
      <c r="I41" s="85"/>
      <c r="J41" s="84">
        <f>K41/E41</f>
        <v>-0.010178348399187043</v>
      </c>
      <c r="K41" s="86">
        <f>(F41-E41)</f>
        <v>-0.009333663065130726</v>
      </c>
    </row>
    <row r="42" spans="1:11" ht="12">
      <c r="A42" s="82" t="s">
        <v>146</v>
      </c>
      <c r="B42" s="83"/>
      <c r="C42" s="83"/>
      <c r="D42" s="91">
        <f>D39*4/D12*100</f>
        <v>1.053822847015495</v>
      </c>
      <c r="E42" s="91">
        <f>E39*4/E12*100</f>
        <v>1.0288202813196354</v>
      </c>
      <c r="F42" s="57">
        <f>F39*4/F12*100</f>
        <v>0.9741918975228063</v>
      </c>
      <c r="G42" s="84">
        <f>(F42-D42)/D42</f>
        <v>-0.0755638860157657</v>
      </c>
      <c r="H42" s="85">
        <f>F42-D42</f>
        <v>-0.07963094949268856</v>
      </c>
      <c r="I42" s="85"/>
      <c r="J42" s="84">
        <f>K42/E42</f>
        <v>-0.053098082132244706</v>
      </c>
      <c r="K42" s="86">
        <f>(F42-E42)</f>
        <v>-0.054628383796829105</v>
      </c>
    </row>
    <row r="43" spans="1:11" ht="12">
      <c r="A43" s="80"/>
      <c r="B43" s="69"/>
      <c r="C43" s="69"/>
      <c r="D43" s="92"/>
      <c r="E43" s="92"/>
      <c r="F43" s="58"/>
      <c r="G43" s="76"/>
      <c r="H43" s="89"/>
      <c r="I43" s="89"/>
      <c r="J43" s="76"/>
      <c r="K43" s="50"/>
    </row>
    <row r="44" spans="1:11" ht="12">
      <c r="A44" s="73" t="s">
        <v>160</v>
      </c>
      <c r="B44" s="92"/>
      <c r="C44" s="92"/>
      <c r="D44" s="92">
        <f>(D29*1)/D15*100</f>
        <v>8.402160352105037</v>
      </c>
      <c r="E44" s="92">
        <f>(E29*1.334)/E15*100</f>
        <v>7.209262235595089</v>
      </c>
      <c r="F44" s="58">
        <f>(F29*1)/F15*100</f>
        <v>7.236628229904088</v>
      </c>
      <c r="G44" s="76">
        <f>(F44-D44)/D44</f>
        <v>-0.13871814787597359</v>
      </c>
      <c r="H44" s="89">
        <f>F44-D44</f>
        <v>-1.1655321222009487</v>
      </c>
      <c r="I44" s="89"/>
      <c r="J44" s="76">
        <f>K44/E44</f>
        <v>0.0037959493516385163</v>
      </c>
      <c r="K44" s="50">
        <f>(F44-E44)</f>
        <v>0.02736599430899922</v>
      </c>
    </row>
    <row r="45" spans="1:11" ht="12">
      <c r="A45" s="73" t="s">
        <v>147</v>
      </c>
      <c r="B45" s="69"/>
      <c r="C45" s="69"/>
      <c r="D45" s="92">
        <f>D39*4/D15*100</f>
        <v>8.376276305066876</v>
      </c>
      <c r="E45" s="92">
        <f>(E39*4)/E15*100</f>
        <v>8.088268008111752</v>
      </c>
      <c r="F45" s="58">
        <f>F39*4/F15*100</f>
        <v>7.766923344466352</v>
      </c>
      <c r="G45" s="76">
        <f>(F45-D45)/D45</f>
        <v>-0.07274747613470219</v>
      </c>
      <c r="H45" s="89">
        <f>F45-D45</f>
        <v>-0.6093529606005239</v>
      </c>
      <c r="I45" s="89"/>
      <c r="J45" s="76">
        <f>K45/E45</f>
        <v>-0.03972972499466178</v>
      </c>
      <c r="K45" s="50">
        <f>(F45-E45)</f>
        <v>-0.3213446636454007</v>
      </c>
    </row>
    <row r="46" spans="1:11" ht="12">
      <c r="A46" s="73"/>
      <c r="B46" s="69"/>
      <c r="C46" s="69"/>
      <c r="D46" s="92"/>
      <c r="E46" s="92"/>
      <c r="F46" s="58"/>
      <c r="G46" s="76"/>
      <c r="H46" s="89"/>
      <c r="I46" s="89"/>
      <c r="J46" s="76"/>
      <c r="K46" s="50"/>
    </row>
    <row r="47" spans="1:11" ht="12">
      <c r="A47" s="82" t="s">
        <v>161</v>
      </c>
      <c r="B47" s="83"/>
      <c r="C47" s="83"/>
      <c r="D47" s="91">
        <f>(D23*1)/D12*100</f>
        <v>3.2351313800546477</v>
      </c>
      <c r="E47" s="91">
        <f>(E23*1.334)/E12*100</f>
        <v>3.1428822075251115</v>
      </c>
      <c r="F47" s="57">
        <f>(F23*1)/F12*100</f>
        <v>3.070020567707999</v>
      </c>
      <c r="G47" s="84">
        <f>(F47-D47)/D47</f>
        <v>-0.05103681827717917</v>
      </c>
      <c r="H47" s="85">
        <f>F47-D47</f>
        <v>-0.16511081234664893</v>
      </c>
      <c r="I47" s="85"/>
      <c r="J47" s="84">
        <f>K47/E47</f>
        <v>-0.023183064144961445</v>
      </c>
      <c r="K47" s="86">
        <f>(F47-E47)</f>
        <v>-0.07286163981711269</v>
      </c>
    </row>
    <row r="48" spans="1:11" ht="12">
      <c r="A48" s="82" t="s">
        <v>148</v>
      </c>
      <c r="B48" s="83"/>
      <c r="C48" s="83"/>
      <c r="D48" s="91">
        <f>D33*4/D12*100</f>
        <v>3.2209482052782046</v>
      </c>
      <c r="E48" s="91">
        <f>(E33*4)/E12*100</f>
        <v>3.2643887721559324</v>
      </c>
      <c r="F48" s="57">
        <f>F33*4/F12*100</f>
        <v>3.1753677767859805</v>
      </c>
      <c r="G48" s="84">
        <f>(F48-D48)/D48</f>
        <v>-0.01415124540578794</v>
      </c>
      <c r="H48" s="85">
        <f>F48-D48</f>
        <v>-0.0455804284922241</v>
      </c>
      <c r="I48" s="85"/>
      <c r="J48" s="84">
        <f>K48/E48</f>
        <v>-0.027270341121519937</v>
      </c>
      <c r="K48" s="86">
        <f>(F48-E48)</f>
        <v>-0.0890209953699519</v>
      </c>
    </row>
    <row r="49" spans="1:11" ht="12">
      <c r="A49" s="73"/>
      <c r="B49" s="69"/>
      <c r="C49" s="69"/>
      <c r="D49" s="93"/>
      <c r="E49" s="93"/>
      <c r="F49" s="59"/>
      <c r="G49" s="76"/>
      <c r="H49" s="89"/>
      <c r="I49" s="89"/>
      <c r="J49" s="81"/>
      <c r="K49" s="72"/>
    </row>
    <row r="50" spans="1:11" ht="12">
      <c r="A50" s="73" t="s">
        <v>9</v>
      </c>
      <c r="B50" s="94"/>
      <c r="C50" s="94"/>
      <c r="D50" s="94">
        <f>D9/D14*100</f>
        <v>85.02672250111722</v>
      </c>
      <c r="E50" s="94">
        <f>E9/E14*100</f>
        <v>83.73588567837444</v>
      </c>
      <c r="F50" s="60">
        <f>F9/F14*100</f>
        <v>84.13653324743619</v>
      </c>
      <c r="G50" s="76">
        <f>(F50-D50)/D50</f>
        <v>-0.010469523315676818</v>
      </c>
      <c r="H50" s="89">
        <f>F50-D50</f>
        <v>-0.8901892536810294</v>
      </c>
      <c r="I50" s="89"/>
      <c r="J50" s="76">
        <f>K50/E50</f>
        <v>0.004784657925523289</v>
      </c>
      <c r="K50" s="95">
        <f>F50-E50</f>
        <v>0.40064756906174637</v>
      </c>
    </row>
    <row r="51" spans="1:11" ht="12">
      <c r="A51" s="80" t="s">
        <v>10</v>
      </c>
      <c r="B51" s="94"/>
      <c r="C51" s="94"/>
      <c r="D51" s="94">
        <f>D9/D12*100</f>
        <v>67.91423949748075</v>
      </c>
      <c r="E51" s="94">
        <f>E9/E12*100</f>
        <v>67.32621633471295</v>
      </c>
      <c r="F51" s="60">
        <f>F9/F12*100</f>
        <v>67.5732348159844</v>
      </c>
      <c r="G51" s="76">
        <f>(F51-D51)/D51</f>
        <v>-0.005021107267335197</v>
      </c>
      <c r="H51" s="89">
        <f>F51-D51</f>
        <v>-0.34100468149634366</v>
      </c>
      <c r="I51" s="89"/>
      <c r="J51" s="76">
        <f aca="true" t="shared" si="6" ref="J51:J58">(F51-E51)/E51</f>
        <v>0.0036689791097631076</v>
      </c>
      <c r="K51" s="95">
        <f aca="true" t="shared" si="7" ref="K51:K58">F51-E51</f>
        <v>0.24701848127145354</v>
      </c>
    </row>
    <row r="52" spans="1:11" ht="12">
      <c r="A52" s="73" t="s">
        <v>11</v>
      </c>
      <c r="B52" s="94"/>
      <c r="C52" s="94"/>
      <c r="D52" s="94">
        <f>(D10/D9)*100</f>
        <v>1.4449466455671407</v>
      </c>
      <c r="E52" s="94">
        <f>(E10/E9)*100</f>
        <v>1.2628209654389775</v>
      </c>
      <c r="F52" s="60">
        <f>(F10/F9)*100</f>
        <v>1.224932899153826</v>
      </c>
      <c r="G52" s="76">
        <f>(F52-D52)/D52</f>
        <v>-0.15226427016407895</v>
      </c>
      <c r="H52" s="89">
        <f>F52-D52</f>
        <v>-0.22001374641331473</v>
      </c>
      <c r="I52" s="89"/>
      <c r="J52" s="76">
        <f t="shared" si="6"/>
        <v>-0.03000272193927426</v>
      </c>
      <c r="K52" s="95">
        <f t="shared" si="7"/>
        <v>-0.03788806628515151</v>
      </c>
    </row>
    <row r="53" spans="1:11" ht="12">
      <c r="A53" s="73" t="s">
        <v>12</v>
      </c>
      <c r="B53" s="94"/>
      <c r="C53" s="94"/>
      <c r="D53" s="94">
        <f>D15/D12*100</f>
        <v>12.581042084034754</v>
      </c>
      <c r="E53" s="94">
        <f>E15/E12*100</f>
        <v>12.71990839432902</v>
      </c>
      <c r="F53" s="60">
        <f>F15/F12*100</f>
        <v>12.542828792264087</v>
      </c>
      <c r="G53" s="76">
        <f>(F53-D53)/D53</f>
        <v>-0.003037370951899079</v>
      </c>
      <c r="H53" s="89">
        <f>F53-D53</f>
        <v>-0.03821329177066701</v>
      </c>
      <c r="I53" s="89"/>
      <c r="J53" s="76">
        <f t="shared" si="6"/>
        <v>-0.013921452621772057</v>
      </c>
      <c r="K53" s="95">
        <f t="shared" si="7"/>
        <v>-0.17707960206493212</v>
      </c>
    </row>
    <row r="54" spans="1:11" ht="12">
      <c r="A54" s="80"/>
      <c r="B54" s="94"/>
      <c r="C54" s="94"/>
      <c r="D54" s="94"/>
      <c r="E54" s="94"/>
      <c r="F54" s="60"/>
      <c r="G54" s="76"/>
      <c r="H54" s="89"/>
      <c r="I54" s="89"/>
      <c r="J54" s="81"/>
      <c r="K54" s="95"/>
    </row>
    <row r="55" spans="1:11" ht="12">
      <c r="A55" s="82" t="s">
        <v>13</v>
      </c>
      <c r="B55" s="83"/>
      <c r="C55" s="83"/>
      <c r="D55" s="91">
        <f>D17/D9*100</f>
        <v>1.2074764438131353</v>
      </c>
      <c r="E55" s="91">
        <f>E17/E9*100</f>
        <v>0.8700693542526153</v>
      </c>
      <c r="F55" s="57">
        <f>F17/F9*100</f>
        <v>0.7148405996562284</v>
      </c>
      <c r="G55" s="84">
        <f>(F55-D55)/D55</f>
        <v>-0.4079879542835583</v>
      </c>
      <c r="H55" s="85">
        <f>F55-D55</f>
        <v>-0.492635844156907</v>
      </c>
      <c r="I55" s="85"/>
      <c r="J55" s="84">
        <f t="shared" si="6"/>
        <v>-0.17840963348229588</v>
      </c>
      <c r="K55" s="86">
        <f t="shared" si="7"/>
        <v>-0.15522875459638696</v>
      </c>
    </row>
    <row r="56" spans="1:11" ht="12">
      <c r="A56" s="82" t="s">
        <v>14</v>
      </c>
      <c r="B56" s="83"/>
      <c r="C56" s="83"/>
      <c r="D56" s="91">
        <f>D18/D9*100</f>
        <v>1.5923553064204103</v>
      </c>
      <c r="E56" s="91">
        <f>E18/E9*100</f>
        <v>1.1097343522671332</v>
      </c>
      <c r="F56" s="57">
        <f>F18/F9*100</f>
        <v>0.9617350821124134</v>
      </c>
      <c r="G56" s="84">
        <f>(F56-D56)/D56</f>
        <v>-0.39602984444823514</v>
      </c>
      <c r="H56" s="85">
        <f>F56-D56</f>
        <v>-0.6306202243079969</v>
      </c>
      <c r="I56" s="85"/>
      <c r="J56" s="84">
        <f t="shared" si="6"/>
        <v>-0.13336459293376338</v>
      </c>
      <c r="K56" s="86">
        <f t="shared" si="7"/>
        <v>-0.1479992701547198</v>
      </c>
    </row>
    <row r="57" spans="1:11" ht="12">
      <c r="A57" s="96"/>
      <c r="B57" s="94"/>
      <c r="C57" s="94"/>
      <c r="D57" s="94"/>
      <c r="E57" s="94"/>
      <c r="F57" s="60"/>
      <c r="G57" s="76"/>
      <c r="H57" s="89"/>
      <c r="I57" s="89"/>
      <c r="J57" s="81"/>
      <c r="K57" s="95"/>
    </row>
    <row r="58" spans="1:11" ht="12">
      <c r="A58" s="97" t="s">
        <v>15</v>
      </c>
      <c r="B58" s="98"/>
      <c r="C58" s="98"/>
      <c r="D58" s="98">
        <f>D10/D17*100</f>
        <v>119.66665295797318</v>
      </c>
      <c r="E58" s="98">
        <f>E10/E17*100</f>
        <v>145.14026488425554</v>
      </c>
      <c r="F58" s="99">
        <f>F10/F17*100</f>
        <v>171.35748861255286</v>
      </c>
      <c r="G58" s="100">
        <f>(F58-D58)/D58</f>
        <v>0.4319568933939637</v>
      </c>
      <c r="H58" s="101">
        <f>F58-D58</f>
        <v>51.69083565457967</v>
      </c>
      <c r="I58" s="101"/>
      <c r="J58" s="100">
        <f t="shared" si="6"/>
        <v>0.18063370456988392</v>
      </c>
      <c r="K58" s="102">
        <f t="shared" si="7"/>
        <v>26.217223728297313</v>
      </c>
    </row>
    <row r="59" ht="12">
      <c r="G59" s="7"/>
    </row>
  </sheetData>
  <sheetProtection/>
  <mergeCells count="4">
    <mergeCell ref="G4:H4"/>
    <mergeCell ref="A1:K1"/>
    <mergeCell ref="J4:K4"/>
    <mergeCell ref="A2:K2"/>
  </mergeCells>
  <printOptions/>
  <pageMargins left="0.75" right="0.75" top="1" bottom="1" header="0.5" footer="0.5"/>
  <pageSetup fitToHeight="1" fitToWidth="1" horizontalDpi="1200" verticalDpi="12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44.8515625" style="6" bestFit="1" customWidth="1"/>
    <col min="2" max="3" width="9.8515625" style="28" hidden="1" customWidth="1"/>
    <col min="4" max="4" width="9.8515625" style="19" bestFit="1" customWidth="1"/>
    <col min="5" max="5" width="9.8515625" style="28" bestFit="1" customWidth="1"/>
    <col min="6" max="6" width="9.8515625" style="19" bestFit="1" customWidth="1"/>
    <col min="7" max="7" width="9.57421875" style="6" customWidth="1"/>
    <col min="8" max="8" width="8.421875" style="6" bestFit="1" customWidth="1"/>
    <col min="9" max="9" width="2.00390625" style="6" customWidth="1"/>
    <col min="10" max="10" width="10.421875" style="6" customWidth="1"/>
    <col min="11" max="11" width="8.00390625" style="6" bestFit="1" customWidth="1"/>
    <col min="12" max="16384" width="9.140625" style="6" customWidth="1"/>
  </cols>
  <sheetData>
    <row r="1" spans="1:11" ht="15">
      <c r="A1" s="277" t="s">
        <v>22</v>
      </c>
      <c r="B1" s="277"/>
      <c r="C1" s="277"/>
      <c r="D1" s="277"/>
      <c r="E1" s="277"/>
      <c r="F1" s="277"/>
      <c r="G1" s="278"/>
      <c r="H1" s="278"/>
      <c r="I1" s="278"/>
      <c r="J1" s="278"/>
      <c r="K1" s="278"/>
    </row>
    <row r="2" spans="1:11" s="30" customFormat="1" ht="12.75">
      <c r="A2" s="284" t="s">
        <v>23</v>
      </c>
      <c r="B2" s="280"/>
      <c r="C2" s="280"/>
      <c r="D2" s="280"/>
      <c r="E2" s="280"/>
      <c r="F2" s="280"/>
      <c r="G2" s="280"/>
      <c r="H2" s="280"/>
      <c r="I2" s="282"/>
      <c r="J2" s="282"/>
      <c r="K2" s="282"/>
    </row>
    <row r="3" spans="7:9" ht="12">
      <c r="G3" s="29"/>
      <c r="H3" s="27"/>
      <c r="I3" s="27"/>
    </row>
    <row r="4" spans="1:11" ht="12.75">
      <c r="A4" s="61"/>
      <c r="B4" s="62"/>
      <c r="C4" s="62"/>
      <c r="D4" s="63"/>
      <c r="E4" s="62"/>
      <c r="F4" s="63"/>
      <c r="G4" s="283" t="str">
        <f>'Commercial Banks'!G4:H4</f>
        <v>Change from 12/31/13</v>
      </c>
      <c r="H4" s="276"/>
      <c r="I4" s="65"/>
      <c r="J4" s="275" t="str">
        <f>'Commercial Banks'!J4:K4</f>
        <v>Change from 9/30/14</v>
      </c>
      <c r="K4" s="279"/>
    </row>
    <row r="5" spans="1:11" ht="12">
      <c r="A5" s="66" t="s">
        <v>18</v>
      </c>
      <c r="B5" s="47">
        <f>'[18]Sheet1'!$E$1</f>
        <v>41455</v>
      </c>
      <c r="C5" s="47">
        <f>'[23]Sheet1'!$E$1</f>
        <v>41547</v>
      </c>
      <c r="D5" s="47">
        <f>'[29]Sheet1'!$E$1</f>
        <v>41639</v>
      </c>
      <c r="E5" s="47">
        <f>'[22]Sheet1'!$E$1</f>
        <v>41912</v>
      </c>
      <c r="F5" s="47">
        <f>'[28]Sheet1'!$E$1</f>
        <v>42004</v>
      </c>
      <c r="G5" s="103" t="s">
        <v>16</v>
      </c>
      <c r="H5" s="49" t="s">
        <v>17</v>
      </c>
      <c r="I5" s="49"/>
      <c r="J5" s="48" t="s">
        <v>16</v>
      </c>
      <c r="K5" s="67" t="s">
        <v>17</v>
      </c>
    </row>
    <row r="6" spans="1:11" ht="12">
      <c r="A6" s="68"/>
      <c r="B6" s="69"/>
      <c r="C6" s="69"/>
      <c r="D6" s="69"/>
      <c r="E6" s="69"/>
      <c r="F6" s="69"/>
      <c r="G6" s="68"/>
      <c r="H6" s="71"/>
      <c r="I6" s="71"/>
      <c r="J6" s="70"/>
      <c r="K6" s="72"/>
    </row>
    <row r="7" spans="1:11" ht="12">
      <c r="A7" s="73" t="s">
        <v>19</v>
      </c>
      <c r="B7" s="74">
        <f>'[16]Sheet1'!$A$1</f>
        <v>9</v>
      </c>
      <c r="C7" s="74">
        <f>'[16]Sheet1'!$A$1</f>
        <v>9</v>
      </c>
      <c r="D7" s="74">
        <f>'[29]Sheet1'!$A$1</f>
        <v>6</v>
      </c>
      <c r="E7" s="75">
        <f>'[22]Sheet1'!$A$1</f>
        <v>5</v>
      </c>
      <c r="F7" s="75">
        <f>'[28]Sheet1'!$A$1</f>
        <v>4</v>
      </c>
      <c r="G7" s="104">
        <f>(F7-D7)/D7</f>
        <v>-0.3333333333333333</v>
      </c>
      <c r="H7" s="77">
        <f>F7-D7</f>
        <v>-2</v>
      </c>
      <c r="I7" s="78"/>
      <c r="J7" s="76">
        <f>(F7-E7)/E7</f>
        <v>-0.2</v>
      </c>
      <c r="K7" s="79">
        <f>(F7-E7)</f>
        <v>-1</v>
      </c>
    </row>
    <row r="8" spans="1:11" ht="12">
      <c r="A8" s="80"/>
      <c r="B8" s="69"/>
      <c r="C8" s="69"/>
      <c r="D8" s="69"/>
      <c r="E8" s="69"/>
      <c r="F8" s="69"/>
      <c r="G8" s="104"/>
      <c r="H8" s="71"/>
      <c r="I8" s="71"/>
      <c r="J8" s="81"/>
      <c r="K8" s="72"/>
    </row>
    <row r="9" spans="1:11" ht="12">
      <c r="A9" s="82" t="s">
        <v>1</v>
      </c>
      <c r="B9" s="83">
        <f>'[18]Sheet1'!$F$1/1000</f>
        <v>6759.168</v>
      </c>
      <c r="C9" s="83">
        <f>'[23]Sheet1'!$F$1/1000</f>
        <v>6937.34</v>
      </c>
      <c r="D9" s="83">
        <f>'[29]Sheet1'!$F$1/1000</f>
        <v>7213.231</v>
      </c>
      <c r="E9" s="83">
        <f>'[22]Sheet1'!$F$1/1000</f>
        <v>488.949</v>
      </c>
      <c r="F9" s="83">
        <f>'[28]Sheet1'!$F$1/1000</f>
        <v>429.593</v>
      </c>
      <c r="G9" s="105">
        <f>(F9-D9)/D9</f>
        <v>-0.9404437484394996</v>
      </c>
      <c r="H9" s="85">
        <f>F9-D9</f>
        <v>-6783.638</v>
      </c>
      <c r="I9" s="85"/>
      <c r="J9" s="84">
        <f>(F9-E9)/E9</f>
        <v>-0.12139507392386525</v>
      </c>
      <c r="K9" s="86">
        <f>(F9-E9)</f>
        <v>-59.355999999999995</v>
      </c>
    </row>
    <row r="10" spans="1:11" ht="12">
      <c r="A10" s="87" t="s">
        <v>2</v>
      </c>
      <c r="B10" s="83">
        <f>'[18]Sheet1'!$G$1/1000</f>
        <v>125.589</v>
      </c>
      <c r="C10" s="83">
        <f>'[23]Sheet1'!$G$1/1000</f>
        <v>124.521</v>
      </c>
      <c r="D10" s="83">
        <f>'[29]Sheet1'!$G$1/1000</f>
        <v>126.865</v>
      </c>
      <c r="E10" s="83">
        <f>'[22]Sheet1'!$G$1/1000</f>
        <v>15.761</v>
      </c>
      <c r="F10" s="83">
        <f>'[28]Sheet1'!$G$1/1000</f>
        <v>12.078</v>
      </c>
      <c r="G10" s="105">
        <f>(F10-D10)/D10</f>
        <v>-0.9047964371576085</v>
      </c>
      <c r="H10" s="85">
        <f>F10-D10</f>
        <v>-114.78699999999999</v>
      </c>
      <c r="I10" s="85"/>
      <c r="J10" s="84">
        <f>(F10-E10)/E10</f>
        <v>-0.23367806611255632</v>
      </c>
      <c r="K10" s="86">
        <f>(F10-E10)</f>
        <v>-3.683</v>
      </c>
    </row>
    <row r="11" spans="1:11" ht="12">
      <c r="A11" s="73"/>
      <c r="B11" s="88"/>
      <c r="C11" s="88"/>
      <c r="D11" s="88"/>
      <c r="E11" s="88"/>
      <c r="F11" s="88"/>
      <c r="G11" s="104"/>
      <c r="H11" s="89"/>
      <c r="I11" s="89"/>
      <c r="J11" s="81"/>
      <c r="K11" s="50"/>
    </row>
    <row r="12" spans="1:11" ht="12">
      <c r="A12" s="73" t="s">
        <v>3</v>
      </c>
      <c r="B12" s="88">
        <f>'[18]Sheet1'!$H$1/1000</f>
        <v>8521.375</v>
      </c>
      <c r="C12" s="88">
        <f>'[23]Sheet1'!$H$1/1000</f>
        <v>8621.624</v>
      </c>
      <c r="D12" s="88">
        <f>'[29]Sheet1'!$H$1/1000</f>
        <v>8753.755</v>
      </c>
      <c r="E12" s="88">
        <f>'[22]Sheet1'!$H$1/1000</f>
        <v>621.238</v>
      </c>
      <c r="F12" s="88">
        <f>'[28]Sheet1'!$H$1/1000</f>
        <v>555.312</v>
      </c>
      <c r="G12" s="104">
        <f>(F12-D12)/D12</f>
        <v>-0.9365629949661602</v>
      </c>
      <c r="H12" s="89">
        <f>F12-D12</f>
        <v>-8198.443</v>
      </c>
      <c r="I12" s="89"/>
      <c r="J12" s="76">
        <f>(F12-E12)/E12</f>
        <v>-0.10612035966891922</v>
      </c>
      <c r="K12" s="50">
        <f>(F12-E12)</f>
        <v>-65.92600000000004</v>
      </c>
    </row>
    <row r="13" spans="1:11" ht="12">
      <c r="A13" s="80"/>
      <c r="B13" s="88"/>
      <c r="C13" s="88"/>
      <c r="D13" s="88"/>
      <c r="E13" s="88"/>
      <c r="F13" s="88"/>
      <c r="G13" s="104"/>
      <c r="H13" s="89"/>
      <c r="I13" s="89"/>
      <c r="J13" s="81"/>
      <c r="K13" s="50"/>
    </row>
    <row r="14" spans="1:11" ht="12">
      <c r="A14" s="82" t="s">
        <v>4</v>
      </c>
      <c r="B14" s="83">
        <f>'[18]Sheet1'!$I$1/1000</f>
        <v>6369.88</v>
      </c>
      <c r="C14" s="83">
        <f>'[23]Sheet1'!$I$1/1000</f>
        <v>6538.934</v>
      </c>
      <c r="D14" s="83">
        <f>'[29]Sheet1'!$I$1/1000</f>
        <v>6594.988</v>
      </c>
      <c r="E14" s="83">
        <f>'[22]Sheet1'!$I$1/1000</f>
        <v>410.767</v>
      </c>
      <c r="F14" s="83">
        <f>'[28]Sheet1'!$I$1/1000</f>
        <v>373.888</v>
      </c>
      <c r="G14" s="105">
        <f>(F14-D14)/D14</f>
        <v>-0.943307250900229</v>
      </c>
      <c r="H14" s="85">
        <f>F14-D14</f>
        <v>-6221.1</v>
      </c>
      <c r="I14" s="85"/>
      <c r="J14" s="84">
        <f>(F14-E14)/E14</f>
        <v>-0.08978082465241857</v>
      </c>
      <c r="K14" s="86">
        <f>(F14-E14)</f>
        <v>-36.87900000000002</v>
      </c>
    </row>
    <row r="15" spans="1:11" ht="12">
      <c r="A15" s="87" t="s">
        <v>5</v>
      </c>
      <c r="B15" s="83">
        <f>'[18]Sheet1'!$J$1/1000</f>
        <v>1314.105</v>
      </c>
      <c r="C15" s="83">
        <f>'[23]Sheet1'!$J$1/1000</f>
        <v>1350.003</v>
      </c>
      <c r="D15" s="83">
        <f>'[29]Sheet1'!$J$1/1000</f>
        <v>1389.658</v>
      </c>
      <c r="E15" s="83">
        <f>'[22]Sheet1'!$J$1/1000</f>
        <v>159.747</v>
      </c>
      <c r="F15" s="83">
        <f>'[28]Sheet1'!$J$1/1000</f>
        <v>142.775</v>
      </c>
      <c r="G15" s="105">
        <f>(F15-D15)/D15</f>
        <v>-0.8972588939149057</v>
      </c>
      <c r="H15" s="85">
        <f>F15-D15</f>
        <v>-1246.8829999999998</v>
      </c>
      <c r="I15" s="85"/>
      <c r="J15" s="84">
        <f>(F15-E15)/E15</f>
        <v>-0.10624299673859294</v>
      </c>
      <c r="K15" s="86">
        <f>(F15-E15)</f>
        <v>-16.97200000000001</v>
      </c>
    </row>
    <row r="16" spans="1:11" ht="12">
      <c r="A16" s="73"/>
      <c r="B16" s="69"/>
      <c r="C16" s="69"/>
      <c r="D16" s="69"/>
      <c r="E16" s="69"/>
      <c r="F16" s="69"/>
      <c r="G16" s="104"/>
      <c r="H16" s="89"/>
      <c r="I16" s="89"/>
      <c r="J16" s="81"/>
      <c r="K16" s="50"/>
    </row>
    <row r="17" spans="1:11" ht="12">
      <c r="A17" s="80" t="s">
        <v>6</v>
      </c>
      <c r="B17" s="69">
        <f>'[18]Sheet1'!$O$1/1000</f>
        <v>76.318</v>
      </c>
      <c r="C17" s="69">
        <f>'[23]Sheet1'!$O$1/1000</f>
        <v>56.756</v>
      </c>
      <c r="D17" s="69">
        <f>'[29]Sheet1'!$O$1/1000</f>
        <v>61.657</v>
      </c>
      <c r="E17" s="69">
        <f>'[22]Sheet1'!$O$1/1000</f>
        <v>12.142</v>
      </c>
      <c r="F17" s="69">
        <f>'[28]Sheet1'!$O$1/1000</f>
        <v>10.098</v>
      </c>
      <c r="G17" s="104">
        <f>(F17-D17)/D17</f>
        <v>-0.8362229754934557</v>
      </c>
      <c r="H17" s="89">
        <f>F17-D17</f>
        <v>-51.559</v>
      </c>
      <c r="I17" s="89"/>
      <c r="J17" s="76">
        <f>K17/E17</f>
        <v>-0.16834129467962433</v>
      </c>
      <c r="K17" s="50">
        <f>(F17-E17)</f>
        <v>-2.0439999999999987</v>
      </c>
    </row>
    <row r="18" spans="1:11" ht="12">
      <c r="A18" s="73" t="s">
        <v>7</v>
      </c>
      <c r="B18" s="69">
        <f>'[18]Sheet1'!$N$1/1000</f>
        <v>87.849</v>
      </c>
      <c r="C18" s="69">
        <f>'[23]Sheet1'!$N$1/1000</f>
        <v>70.024</v>
      </c>
      <c r="D18" s="69">
        <f>'[29]Sheet1'!$N$1/1000</f>
        <v>76.949</v>
      </c>
      <c r="E18" s="69">
        <f>'[22]Sheet1'!$N$1/1000</f>
        <v>22.504</v>
      </c>
      <c r="F18" s="69">
        <f>'[28]Sheet1'!$N$1/1000</f>
        <v>21.46</v>
      </c>
      <c r="G18" s="104">
        <f>(F18-D18)/D18</f>
        <v>-0.7211139845871941</v>
      </c>
      <c r="H18" s="89">
        <f>F18-D18</f>
        <v>-55.489</v>
      </c>
      <c r="I18" s="89"/>
      <c r="J18" s="76">
        <f aca="true" t="shared" si="0" ref="J18:J29">K18/E18</f>
        <v>-0.0463917525773196</v>
      </c>
      <c r="K18" s="50">
        <f>(F18-E18)</f>
        <v>-1.0440000000000005</v>
      </c>
    </row>
    <row r="19" spans="1:11" ht="12">
      <c r="A19" s="73" t="s">
        <v>8</v>
      </c>
      <c r="B19" s="69">
        <f>'[18]Sheet1'!$AC$1/1000</f>
        <v>9.356</v>
      </c>
      <c r="C19" s="69">
        <f>'[23]Sheet1'!$AC$1/1000</f>
        <v>8.418</v>
      </c>
      <c r="D19" s="69">
        <f>'[29]Sheet1'!$AC$1/1000</f>
        <v>8.192</v>
      </c>
      <c r="E19" s="69">
        <f>'[22]Sheet1'!$AC$1/1000</f>
        <v>4.644</v>
      </c>
      <c r="F19" s="69">
        <f>'[28]Sheet1'!$AC$1/1000</f>
        <v>0.225</v>
      </c>
      <c r="G19" s="104">
        <f>(F19-D19)/D19</f>
        <v>-0.9725341796875</v>
      </c>
      <c r="H19" s="89">
        <f>F19-D19</f>
        <v>-7.9670000000000005</v>
      </c>
      <c r="I19" s="89"/>
      <c r="J19" s="76">
        <f t="shared" si="0"/>
        <v>-0.9515503875968992</v>
      </c>
      <c r="K19" s="50">
        <f>(F19-E19)</f>
        <v>-4.4190000000000005</v>
      </c>
    </row>
    <row r="20" spans="1:11" ht="12">
      <c r="A20" s="73"/>
      <c r="B20" s="69"/>
      <c r="C20" s="69"/>
      <c r="D20" s="69"/>
      <c r="E20" s="69"/>
      <c r="F20" s="69"/>
      <c r="G20" s="104"/>
      <c r="H20" s="89"/>
      <c r="I20" s="89"/>
      <c r="J20" s="81"/>
      <c r="K20" s="50"/>
    </row>
    <row r="21" spans="1:11" ht="12">
      <c r="A21" s="82" t="s">
        <v>152</v>
      </c>
      <c r="B21" s="83">
        <f>'[18]Sheet1'!$W$1/1000</f>
        <v>240.343</v>
      </c>
      <c r="C21" s="83">
        <f>'[23]Sheet1'!$W$1/1000</f>
        <v>368.141</v>
      </c>
      <c r="D21" s="83">
        <f>'[29]Sheet1'!$W$1/1000</f>
        <v>500.22</v>
      </c>
      <c r="E21" s="83">
        <f>'[22]Sheet1'!$W$1/1000</f>
        <v>38.523</v>
      </c>
      <c r="F21" s="83">
        <f>'[28]Sheet1'!$W$1/1000</f>
        <v>47.286</v>
      </c>
      <c r="G21" s="105">
        <f>(F21-D21)/D21</f>
        <v>-0.9054695933789133</v>
      </c>
      <c r="H21" s="85">
        <f>F21-D21</f>
        <v>-452.934</v>
      </c>
      <c r="I21" s="85"/>
      <c r="J21" s="84">
        <f t="shared" si="0"/>
        <v>0.22747449575578219</v>
      </c>
      <c r="K21" s="86">
        <f>(F21-E21)</f>
        <v>8.762999999999998</v>
      </c>
    </row>
    <row r="22" spans="1:11" ht="12">
      <c r="A22" s="87" t="s">
        <v>153</v>
      </c>
      <c r="B22" s="83">
        <f>'[18]Sheet1'!$AA$1/1000</f>
        <v>33.486</v>
      </c>
      <c r="C22" s="83">
        <f>'[23]Sheet1'!$AA$1/1000</f>
        <v>51.163</v>
      </c>
      <c r="D22" s="83">
        <f>'[29]Sheet1'!$AA$1/1000</f>
        <v>69.046</v>
      </c>
      <c r="E22" s="83">
        <f>'[22]Sheet1'!$AA$1/1000</f>
        <v>4.089</v>
      </c>
      <c r="F22" s="83">
        <f>'[28]Sheet1'!$AA$1/1000</f>
        <v>4.64</v>
      </c>
      <c r="G22" s="105">
        <f>(F22-D22)/D22</f>
        <v>-0.9327984242389132</v>
      </c>
      <c r="H22" s="85">
        <f>F22-D22</f>
        <v>-64.406</v>
      </c>
      <c r="I22" s="85"/>
      <c r="J22" s="84">
        <f t="shared" si="0"/>
        <v>0.1347517730496452</v>
      </c>
      <c r="K22" s="86">
        <f>(F22-E22)</f>
        <v>0.5509999999999993</v>
      </c>
    </row>
    <row r="23" spans="1:11" ht="12">
      <c r="A23" s="82" t="s">
        <v>154</v>
      </c>
      <c r="B23" s="83">
        <f>B21-B22</f>
        <v>206.857</v>
      </c>
      <c r="C23" s="83">
        <f>C21-C22</f>
        <v>316.978</v>
      </c>
      <c r="D23" s="83">
        <f>D21-D22</f>
        <v>431.17400000000004</v>
      </c>
      <c r="E23" s="83">
        <f>E21-E22</f>
        <v>34.434000000000005</v>
      </c>
      <c r="F23" s="83">
        <f>F21-F22</f>
        <v>42.646</v>
      </c>
      <c r="G23" s="105">
        <f>(F23-D23)/D23</f>
        <v>-0.9010932941225583</v>
      </c>
      <c r="H23" s="85">
        <f>F23-D23</f>
        <v>-388.528</v>
      </c>
      <c r="I23" s="85"/>
      <c r="J23" s="84">
        <f t="shared" si="0"/>
        <v>0.238485218098391</v>
      </c>
      <c r="K23" s="86">
        <f>(F23-E23)</f>
        <v>8.211999999999996</v>
      </c>
    </row>
    <row r="24" spans="1:11" ht="12">
      <c r="A24" s="73"/>
      <c r="B24" s="69"/>
      <c r="C24" s="69"/>
      <c r="D24" s="69"/>
      <c r="E24" s="69"/>
      <c r="F24" s="69"/>
      <c r="G24" s="104"/>
      <c r="H24" s="89"/>
      <c r="I24" s="89"/>
      <c r="J24" s="81"/>
      <c r="K24" s="72"/>
    </row>
    <row r="25" spans="1:11" ht="12">
      <c r="A25" s="80" t="s">
        <v>155</v>
      </c>
      <c r="B25" s="69">
        <f>'[18]Sheet1'!$Y$1/1000</f>
        <v>13.079</v>
      </c>
      <c r="C25" s="69">
        <f>'[23]Sheet1'!$Y$1/1000</f>
        <v>18.721</v>
      </c>
      <c r="D25" s="69">
        <f>'[29]Sheet1'!$Y$1/1000</f>
        <v>24.359</v>
      </c>
      <c r="E25" s="69">
        <f>'[22]Sheet1'!$Y$1/1000</f>
        <v>3.632</v>
      </c>
      <c r="F25" s="69">
        <f>'[28]Sheet1'!$Y$1/1000</f>
        <v>5.141</v>
      </c>
      <c r="G25" s="104">
        <f>(F25-D25)/D25</f>
        <v>-0.7889486432119546</v>
      </c>
      <c r="H25" s="89">
        <f>F25-D25</f>
        <v>-19.218000000000004</v>
      </c>
      <c r="I25" s="89"/>
      <c r="J25" s="76">
        <f t="shared" si="0"/>
        <v>0.41547356828193827</v>
      </c>
      <c r="K25" s="50">
        <f>(F25-E25)</f>
        <v>1.509</v>
      </c>
    </row>
    <row r="26" spans="1:11" ht="12">
      <c r="A26" s="73" t="s">
        <v>156</v>
      </c>
      <c r="B26" s="69">
        <f>'[18]Sheet1'!$X$1/1000</f>
        <v>11.539</v>
      </c>
      <c r="C26" s="69">
        <f>'[23]Sheet1'!$X$1/1000</f>
        <v>14.349</v>
      </c>
      <c r="D26" s="69">
        <f>'[29]Sheet1'!$X$1/1000</f>
        <v>19.447</v>
      </c>
      <c r="E26" s="69">
        <f>'[22]Sheet1'!$X$1/1000</f>
        <v>3.788</v>
      </c>
      <c r="F26" s="69">
        <f>'[28]Sheet1'!$X$1/1000</f>
        <v>5.643</v>
      </c>
      <c r="G26" s="104">
        <f>(F26-D26)/D26</f>
        <v>-0.7098267084897413</v>
      </c>
      <c r="H26" s="89">
        <f>F26-D26</f>
        <v>-13.803999999999998</v>
      </c>
      <c r="I26" s="89"/>
      <c r="J26" s="76">
        <f t="shared" si="0"/>
        <v>0.48970432946145726</v>
      </c>
      <c r="K26" s="50">
        <f>(F26-E26)</f>
        <v>1.855</v>
      </c>
    </row>
    <row r="27" spans="1:11" ht="12">
      <c r="A27" s="80" t="s">
        <v>157</v>
      </c>
      <c r="B27" s="69">
        <f>'[18]Sheet1'!$Z$1/1000</f>
        <v>89.087</v>
      </c>
      <c r="C27" s="69">
        <f>'[23]Sheet1'!$Z$1/1000</f>
        <v>133.968</v>
      </c>
      <c r="D27" s="69">
        <f>'[29]Sheet1'!$Z$1/1000</f>
        <v>179.656</v>
      </c>
      <c r="E27" s="69">
        <f>'[22]Sheet1'!$Z$1/1000</f>
        <v>24.429</v>
      </c>
      <c r="F27" s="69">
        <f>'[28]Sheet1'!$Z$1/1000</f>
        <v>30.531</v>
      </c>
      <c r="G27" s="104">
        <f>(F27-D27)/D27</f>
        <v>-0.8300585563521397</v>
      </c>
      <c r="H27" s="89">
        <f>F27-D27</f>
        <v>-149.125</v>
      </c>
      <c r="I27" s="89"/>
      <c r="J27" s="76">
        <f t="shared" si="0"/>
        <v>0.24978509148962302</v>
      </c>
      <c r="K27" s="50">
        <f>(F27-E27)</f>
        <v>6.102</v>
      </c>
    </row>
    <row r="28" spans="1:11" ht="12">
      <c r="A28" s="73"/>
      <c r="B28" s="69"/>
      <c r="C28" s="69"/>
      <c r="D28" s="69"/>
      <c r="E28" s="69"/>
      <c r="F28" s="69"/>
      <c r="G28" s="104"/>
      <c r="H28" s="89"/>
      <c r="I28" s="89"/>
      <c r="J28" s="81"/>
      <c r="K28" s="72"/>
    </row>
    <row r="29" spans="1:11" ht="12">
      <c r="A29" s="82" t="s">
        <v>158</v>
      </c>
      <c r="B29" s="83">
        <f>'[18]Sheet1'!$AB$1/1000</f>
        <v>70.678</v>
      </c>
      <c r="C29" s="83">
        <f>'[23]Sheet1'!$AB$1/1000</f>
        <v>111.885</v>
      </c>
      <c r="D29" s="83">
        <f>'[29]Sheet1'!$AB$1/1000</f>
        <v>152.522</v>
      </c>
      <c r="E29" s="83">
        <f>'[22]Sheet1'!$AB$1/1000</f>
        <v>5.986</v>
      </c>
      <c r="F29" s="83">
        <f>'[28]Sheet1'!$AB$1/1000</f>
        <v>6.861</v>
      </c>
      <c r="G29" s="105">
        <f>(F29-D29)/D29</f>
        <v>-0.9550163255136964</v>
      </c>
      <c r="H29" s="85">
        <f>F29-D29</f>
        <v>-145.661</v>
      </c>
      <c r="I29" s="85"/>
      <c r="J29" s="84">
        <f t="shared" si="0"/>
        <v>0.14617440694954895</v>
      </c>
      <c r="K29" s="86">
        <f>(F29-E29)</f>
        <v>0.875</v>
      </c>
    </row>
    <row r="30" spans="1:11" ht="12">
      <c r="A30" s="73"/>
      <c r="B30" s="90"/>
      <c r="C30" s="90"/>
      <c r="D30" s="90"/>
      <c r="E30" s="90"/>
      <c r="F30" s="90"/>
      <c r="G30" s="104"/>
      <c r="H30" s="89"/>
      <c r="I30" s="89"/>
      <c r="J30" s="76"/>
      <c r="K30" s="50"/>
    </row>
    <row r="31" spans="1:11" ht="12">
      <c r="A31" s="82" t="s">
        <v>159</v>
      </c>
      <c r="B31" s="83"/>
      <c r="C31" s="83"/>
      <c r="D31" s="91">
        <f>($D$29*1)/D12*100</f>
        <v>1.7423608497153509</v>
      </c>
      <c r="E31" s="91">
        <f>E29*1.334/E12*100</f>
        <v>1.2853888525814583</v>
      </c>
      <c r="F31" s="91">
        <f>F29*1/F12*100</f>
        <v>1.2355216526925403</v>
      </c>
      <c r="G31" s="105">
        <f>(F31-D31)/D31</f>
        <v>-0.29089220932943527</v>
      </c>
      <c r="H31" s="85">
        <f>F31-D31</f>
        <v>-0.5068391970228106</v>
      </c>
      <c r="I31" s="85"/>
      <c r="J31" s="84">
        <f>K31/E31</f>
        <v>-0.03879541960300123</v>
      </c>
      <c r="K31" s="274">
        <f>(F31-E31)</f>
        <v>-0.04986719988891797</v>
      </c>
    </row>
    <row r="32" spans="1:11" ht="12">
      <c r="A32" s="80"/>
      <c r="B32" s="69"/>
      <c r="C32" s="69"/>
      <c r="D32" s="92"/>
      <c r="E32" s="92"/>
      <c r="F32" s="92"/>
      <c r="G32" s="104"/>
      <c r="H32" s="89"/>
      <c r="I32" s="89"/>
      <c r="J32" s="76"/>
      <c r="K32" s="50"/>
    </row>
    <row r="33" spans="1:11" ht="12">
      <c r="A33" s="73" t="s">
        <v>160</v>
      </c>
      <c r="B33" s="92"/>
      <c r="C33" s="92"/>
      <c r="D33" s="92">
        <f>(D29*1)/D15*100</f>
        <v>10.975506203684647</v>
      </c>
      <c r="E33" s="92">
        <f>(E29*1.334)/E15*100</f>
        <v>4.998731744571103</v>
      </c>
      <c r="F33" s="92">
        <f>(F29*1)/F15*100</f>
        <v>4.805463141306251</v>
      </c>
      <c r="G33" s="104">
        <f>(F33-D33)/D33</f>
        <v>-0.5621647829151623</v>
      </c>
      <c r="H33" s="89">
        <f>F33-D33</f>
        <v>-6.170043062378396</v>
      </c>
      <c r="I33" s="89"/>
      <c r="J33" s="76">
        <f>K33/E33</f>
        <v>-0.03866352769875127</v>
      </c>
      <c r="K33" s="95">
        <f>(F33-E33)</f>
        <v>-0.19326860326485207</v>
      </c>
    </row>
    <row r="34" spans="1:11" ht="12">
      <c r="A34" s="73"/>
      <c r="B34" s="69"/>
      <c r="C34" s="69"/>
      <c r="D34" s="92"/>
      <c r="E34" s="92"/>
      <c r="F34" s="92"/>
      <c r="G34" s="104"/>
      <c r="H34" s="89"/>
      <c r="I34" s="89"/>
      <c r="J34" s="76"/>
      <c r="K34" s="50"/>
    </row>
    <row r="35" spans="1:11" ht="12">
      <c r="A35" s="82" t="s">
        <v>161</v>
      </c>
      <c r="B35" s="83"/>
      <c r="C35" s="83"/>
      <c r="D35" s="91">
        <f>(D23*1)/D12*100</f>
        <v>4.925589075773769</v>
      </c>
      <c r="E35" s="91">
        <f>(E23*1.334)/E12*100</f>
        <v>7.394099523853982</v>
      </c>
      <c r="F35" s="91">
        <f>(F23*1)/F12*100</f>
        <v>7.67964675713833</v>
      </c>
      <c r="G35" s="105">
        <f>(F35-D35)/D35</f>
        <v>0.5591326517492573</v>
      </c>
      <c r="H35" s="85">
        <f>F35-D35</f>
        <v>2.7540576813645608</v>
      </c>
      <c r="I35" s="85"/>
      <c r="J35" s="84">
        <f>K35/E35</f>
        <v>0.03861825667387197</v>
      </c>
      <c r="K35" s="274">
        <f>(F35-E35)</f>
        <v>0.2855472332843476</v>
      </c>
    </row>
    <row r="36" spans="1:11" ht="12">
      <c r="A36" s="73"/>
      <c r="B36" s="69"/>
      <c r="C36" s="69"/>
      <c r="D36" s="93"/>
      <c r="E36" s="93"/>
      <c r="F36" s="93"/>
      <c r="G36" s="104"/>
      <c r="H36" s="89"/>
      <c r="I36" s="89"/>
      <c r="J36" s="81"/>
      <c r="K36" s="72"/>
    </row>
    <row r="37" spans="1:11" ht="12">
      <c r="A37" s="73" t="s">
        <v>9</v>
      </c>
      <c r="B37" s="94"/>
      <c r="C37" s="94"/>
      <c r="D37" s="94">
        <f>D9/D14*100</f>
        <v>109.37443707251626</v>
      </c>
      <c r="E37" s="94">
        <f>E9/E14*100</f>
        <v>119.03317452473057</v>
      </c>
      <c r="F37" s="94">
        <f>F9/F14*100</f>
        <v>114.89884671345432</v>
      </c>
      <c r="G37" s="104">
        <f>(F37-D37)/D37</f>
        <v>0.05050914810446362</v>
      </c>
      <c r="H37" s="89">
        <f>F37-D37</f>
        <v>5.52440964093806</v>
      </c>
      <c r="I37" s="89"/>
      <c r="J37" s="76">
        <f>K37/E37</f>
        <v>-0.03473256785584001</v>
      </c>
      <c r="K37" s="95">
        <f>F37-E37</f>
        <v>-4.1343278112762505</v>
      </c>
    </row>
    <row r="38" spans="1:11" ht="12">
      <c r="A38" s="80" t="s">
        <v>10</v>
      </c>
      <c r="B38" s="94"/>
      <c r="C38" s="94"/>
      <c r="D38" s="94">
        <f>D9/D12*100</f>
        <v>82.40156367181855</v>
      </c>
      <c r="E38" s="94">
        <f>E9/E12*100</f>
        <v>78.70558465515631</v>
      </c>
      <c r="F38" s="94">
        <f>F9/F12*100</f>
        <v>77.36065491111303</v>
      </c>
      <c r="G38" s="104">
        <f>(F38-D38)/D38</f>
        <v>-0.0611749163011274</v>
      </c>
      <c r="H38" s="89">
        <f>F38-D38</f>
        <v>-5.04090876070552</v>
      </c>
      <c r="I38" s="89"/>
      <c r="J38" s="76">
        <f aca="true" t="shared" si="1" ref="J38:J45">(F38-E38)/E38</f>
        <v>-0.01708811070950062</v>
      </c>
      <c r="K38" s="95">
        <f aca="true" t="shared" si="2" ref="K38:K45">F38-E38</f>
        <v>-1.3449297440432844</v>
      </c>
    </row>
    <row r="39" spans="1:11" ht="12">
      <c r="A39" s="73" t="s">
        <v>11</v>
      </c>
      <c r="B39" s="94"/>
      <c r="C39" s="94"/>
      <c r="D39" s="94">
        <f>(D10/D9)*100</f>
        <v>1.7587818829037916</v>
      </c>
      <c r="E39" s="94">
        <f>(E10/E9)*100</f>
        <v>3.2234445719287694</v>
      </c>
      <c r="F39" s="94">
        <f>(F10/F9)*100</f>
        <v>2.811498325158929</v>
      </c>
      <c r="G39" s="104">
        <f>(F39-D39)/D39</f>
        <v>0.5985486048543308</v>
      </c>
      <c r="H39" s="89">
        <f>F39-D39</f>
        <v>1.0527164422551374</v>
      </c>
      <c r="I39" s="89"/>
      <c r="J39" s="76">
        <f t="shared" si="1"/>
        <v>-0.1277969071834698</v>
      </c>
      <c r="K39" s="95">
        <f t="shared" si="2"/>
        <v>-0.4119462467698405</v>
      </c>
    </row>
    <row r="40" spans="1:11" ht="12">
      <c r="A40" s="73" t="s">
        <v>12</v>
      </c>
      <c r="B40" s="94"/>
      <c r="C40" s="94"/>
      <c r="D40" s="94">
        <f>D15/D12*100</f>
        <v>15.874993074400642</v>
      </c>
      <c r="E40" s="94">
        <f>E15/E12*100</f>
        <v>25.714299511620347</v>
      </c>
      <c r="F40" s="94">
        <f>F15/F12*100</f>
        <v>25.710771602270437</v>
      </c>
      <c r="G40" s="104">
        <f>(F40-D40)/D40</f>
        <v>0.6195768704762817</v>
      </c>
      <c r="H40" s="89">
        <f>F40-D40</f>
        <v>9.835778527869795</v>
      </c>
      <c r="I40" s="89"/>
      <c r="J40" s="76">
        <f t="shared" si="1"/>
        <v>-0.00013719640110417702</v>
      </c>
      <c r="K40" s="95">
        <f t="shared" si="2"/>
        <v>-0.0035279093499092085</v>
      </c>
    </row>
    <row r="41" spans="1:11" ht="12">
      <c r="A41" s="80"/>
      <c r="B41" s="94"/>
      <c r="C41" s="94"/>
      <c r="D41" s="94"/>
      <c r="E41" s="94"/>
      <c r="F41" s="94"/>
      <c r="G41" s="104"/>
      <c r="H41" s="89"/>
      <c r="I41" s="89"/>
      <c r="J41" s="81"/>
      <c r="K41" s="95"/>
    </row>
    <row r="42" spans="1:11" ht="12">
      <c r="A42" s="82" t="s">
        <v>20</v>
      </c>
      <c r="B42" s="83"/>
      <c r="C42" s="83"/>
      <c r="D42" s="83">
        <f>D17/D9*100</f>
        <v>0.8547764517731374</v>
      </c>
      <c r="E42" s="83">
        <f>E17/E9*100</f>
        <v>2.4832855778414515</v>
      </c>
      <c r="F42" s="83">
        <f>F17/F9*100</f>
        <v>2.3505969603787773</v>
      </c>
      <c r="G42" s="105">
        <f>(F42-D42)/D42</f>
        <v>1.7499552140243555</v>
      </c>
      <c r="H42" s="85">
        <f>F42-D42</f>
        <v>1.49582050860564</v>
      </c>
      <c r="I42" s="85"/>
      <c r="J42" s="84">
        <f t="shared" si="1"/>
        <v>-0.05343268557054613</v>
      </c>
      <c r="K42" s="86">
        <f t="shared" si="2"/>
        <v>-0.13268861746267424</v>
      </c>
    </row>
    <row r="43" spans="1:11" ht="12">
      <c r="A43" s="82" t="s">
        <v>21</v>
      </c>
      <c r="B43" s="83"/>
      <c r="C43" s="83"/>
      <c r="D43" s="83">
        <f>D18/D9*100</f>
        <v>1.066775762484246</v>
      </c>
      <c r="E43" s="83">
        <f>E18/E9*100</f>
        <v>4.602525007720642</v>
      </c>
      <c r="F43" s="83">
        <f>F18/F9*100</f>
        <v>4.995425903122257</v>
      </c>
      <c r="G43" s="105">
        <f>(F43-D43)/D43</f>
        <v>3.6827328467692184</v>
      </c>
      <c r="H43" s="85">
        <f>F43-D43</f>
        <v>3.9286501406380108</v>
      </c>
      <c r="I43" s="85"/>
      <c r="J43" s="84">
        <f t="shared" si="1"/>
        <v>0.08536637926845196</v>
      </c>
      <c r="K43" s="86">
        <f t="shared" si="2"/>
        <v>0.3929008954016151</v>
      </c>
    </row>
    <row r="44" spans="1:11" ht="12">
      <c r="A44" s="96"/>
      <c r="B44" s="94"/>
      <c r="C44" s="94"/>
      <c r="D44" s="94"/>
      <c r="E44" s="94"/>
      <c r="F44" s="94"/>
      <c r="G44" s="104"/>
      <c r="H44" s="89"/>
      <c r="I44" s="89"/>
      <c r="J44" s="81"/>
      <c r="K44" s="95"/>
    </row>
    <row r="45" spans="1:11" ht="12">
      <c r="A45" s="97" t="s">
        <v>15</v>
      </c>
      <c r="B45" s="98"/>
      <c r="C45" s="98"/>
      <c r="D45" s="98">
        <f>D10/D17*100</f>
        <v>205.75928118461815</v>
      </c>
      <c r="E45" s="98">
        <f>E10/E17*100</f>
        <v>129.80563333882392</v>
      </c>
      <c r="F45" s="98">
        <f>F10/F17*100</f>
        <v>119.60784313725487</v>
      </c>
      <c r="G45" s="106">
        <f>(F45-D45)/D45</f>
        <v>-0.41870013129596634</v>
      </c>
      <c r="H45" s="101">
        <f>F45-D45</f>
        <v>-86.15143804736327</v>
      </c>
      <c r="I45" s="101"/>
      <c r="J45" s="100">
        <f t="shared" si="1"/>
        <v>-0.07856200027120828</v>
      </c>
      <c r="K45" s="102">
        <f t="shared" si="2"/>
        <v>-10.197790201569049</v>
      </c>
    </row>
    <row r="46" ht="12">
      <c r="G46" s="7"/>
    </row>
  </sheetData>
  <sheetProtection/>
  <mergeCells count="4">
    <mergeCell ref="G4:H4"/>
    <mergeCell ref="J4:K4"/>
    <mergeCell ref="A1:K1"/>
    <mergeCell ref="A2:K2"/>
  </mergeCells>
  <printOptions horizontalCentered="1"/>
  <pageMargins left="0.75" right="0.75" top="1" bottom="1" header="0.5" footer="0.5"/>
  <pageSetup fitToHeight="1" fitToWidth="1" horizontalDpi="1200" verticalDpi="12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PageLayoutView="0" workbookViewId="0" topLeftCell="A2">
      <selection activeCell="L29" sqref="L29"/>
    </sheetView>
  </sheetViews>
  <sheetFormatPr defaultColWidth="9.140625" defaultRowHeight="12.75"/>
  <cols>
    <col min="1" max="1" width="41.00390625" style="0" customWidth="1"/>
    <col min="2" max="2" width="8.8515625" style="0" hidden="1" customWidth="1"/>
    <col min="3" max="3" width="10.140625" style="0" hidden="1" customWidth="1"/>
    <col min="4" max="5" width="10.140625" style="0" customWidth="1"/>
    <col min="6" max="6" width="10.140625" style="6" customWidth="1"/>
    <col min="7" max="7" width="10.140625" style="8" customWidth="1"/>
    <col min="8" max="8" width="9.140625" style="9" customWidth="1"/>
    <col min="9" max="9" width="2.28125" style="0" customWidth="1"/>
  </cols>
  <sheetData>
    <row r="1" spans="1:11" ht="15.75">
      <c r="A1" s="285" t="s">
        <v>60</v>
      </c>
      <c r="B1" s="285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12.75">
      <c r="A2" s="278" t="s">
        <v>23</v>
      </c>
      <c r="B2" s="278"/>
      <c r="C2" s="282"/>
      <c r="D2" s="282"/>
      <c r="E2" s="282"/>
      <c r="F2" s="282"/>
      <c r="G2" s="282"/>
      <c r="H2" s="282"/>
      <c r="I2" s="282"/>
      <c r="J2" s="282"/>
      <c r="K2" s="282"/>
    </row>
    <row r="3" spans="1:8" ht="15.75">
      <c r="A3" s="5"/>
      <c r="B3" s="5"/>
      <c r="C3" s="5"/>
      <c r="D3" s="5"/>
      <c r="E3" s="5"/>
      <c r="F3" s="24"/>
      <c r="G3" s="17"/>
      <c r="H3" s="17"/>
    </row>
    <row r="4" spans="1:11" ht="12.75">
      <c r="A4" s="108"/>
      <c r="B4" s="109">
        <f>'[19]PdatCU'!$Y$1</f>
        <v>41820</v>
      </c>
      <c r="C4" s="109">
        <f>'[32]PdatCU'!$Y$1</f>
        <v>41547</v>
      </c>
      <c r="D4" s="109">
        <f>'[31]PdatCU'!$Y$1</f>
        <v>41639</v>
      </c>
      <c r="E4" s="109">
        <f>'[24]PdatCU'!$Y$1</f>
        <v>41912</v>
      </c>
      <c r="F4" s="109">
        <f>'[30]PdatCU'!$Y$1</f>
        <v>42004</v>
      </c>
      <c r="G4" s="283" t="str">
        <f>'Commercial Banks'!G4:H4</f>
        <v>Change from 12/31/13</v>
      </c>
      <c r="H4" s="276"/>
      <c r="I4" s="65"/>
      <c r="J4" s="275" t="str">
        <f>'Commercial Banks'!J4:K4</f>
        <v>Change from 9/30/14</v>
      </c>
      <c r="K4" s="279"/>
    </row>
    <row r="5" spans="1:11" ht="12.75">
      <c r="A5" s="97"/>
      <c r="B5" s="142"/>
      <c r="C5" s="142"/>
      <c r="D5" s="142"/>
      <c r="E5" s="142"/>
      <c r="F5" s="143"/>
      <c r="G5" s="116" t="s">
        <v>16</v>
      </c>
      <c r="H5" s="110" t="s">
        <v>17</v>
      </c>
      <c r="I5" s="111"/>
      <c r="J5" s="110" t="s">
        <v>16</v>
      </c>
      <c r="K5" s="112" t="s">
        <v>17</v>
      </c>
    </row>
    <row r="6" spans="1:11" ht="12.75">
      <c r="A6" s="73"/>
      <c r="B6" s="113"/>
      <c r="C6" s="113"/>
      <c r="D6" s="113"/>
      <c r="E6" s="113"/>
      <c r="F6" s="129"/>
      <c r="G6" s="117"/>
      <c r="H6" s="114"/>
      <c r="I6" s="70"/>
      <c r="J6" s="114"/>
      <c r="K6" s="115"/>
    </row>
    <row r="7" spans="1:11" ht="12.75">
      <c r="A7" s="130" t="s">
        <v>61</v>
      </c>
      <c r="B7" s="2">
        <f>'[19]PdatCU'!$V$1</f>
        <v>145</v>
      </c>
      <c r="C7" s="2">
        <f>'[32]PdatCU'!$V$1</f>
        <v>146</v>
      </c>
      <c r="D7" s="2">
        <f>'[31]PdatCU'!$V$1</f>
        <v>145</v>
      </c>
      <c r="E7" s="2">
        <f>'[24]PdatCU'!$V$1</f>
        <v>146</v>
      </c>
      <c r="F7" s="131">
        <f>'[30]PdatCU'!$V$1</f>
        <v>145</v>
      </c>
      <c r="G7" s="104">
        <f>(F7-D7)/D7</f>
        <v>0</v>
      </c>
      <c r="H7" s="77">
        <f>F7-D7</f>
        <v>0</v>
      </c>
      <c r="I7" s="78"/>
      <c r="J7" s="76">
        <f>(F7-E7)/E7</f>
        <v>-0.00684931506849315</v>
      </c>
      <c r="K7" s="79">
        <f>(F7-E7)</f>
        <v>-1</v>
      </c>
    </row>
    <row r="8" spans="1:11" ht="12.75">
      <c r="A8" s="80"/>
      <c r="B8" s="2"/>
      <c r="C8" s="2"/>
      <c r="D8" s="2"/>
      <c r="E8" s="2"/>
      <c r="F8" s="131"/>
      <c r="G8" s="104"/>
      <c r="H8" s="71"/>
      <c r="I8" s="71"/>
      <c r="J8" s="81"/>
      <c r="K8" s="72"/>
    </row>
    <row r="9" spans="1:11" ht="12.75">
      <c r="A9" s="82" t="s">
        <v>62</v>
      </c>
      <c r="B9" s="132">
        <f>'[19]PdatCU'!$Z$1/1000</f>
        <v>45682.874702000016</v>
      </c>
      <c r="C9" s="132">
        <f>'[32]PdatCU'!$Z$1/1000</f>
        <v>41748.58646499997</v>
      </c>
      <c r="D9" s="132">
        <f>'[31]PdatCU'!$Z$1/1000</f>
        <v>42932.877111999995</v>
      </c>
      <c r="E9" s="132">
        <f>'[24]PdatCU'!$Z$1/1000</f>
        <v>48243.38161800001</v>
      </c>
      <c r="F9" s="133">
        <f>'[30]PdatCU'!$Z$1/1000</f>
        <v>49729.076581</v>
      </c>
      <c r="G9" s="105">
        <f>(F9-D9)/D9</f>
        <v>0.15829825360342384</v>
      </c>
      <c r="H9" s="85">
        <f>F9-D9</f>
        <v>6796.1994690000065</v>
      </c>
      <c r="I9" s="85"/>
      <c r="J9" s="84">
        <f>(F9-E9)/E9</f>
        <v>0.030795829669735864</v>
      </c>
      <c r="K9" s="86">
        <f>(F9-E9)</f>
        <v>1485.6949629999945</v>
      </c>
    </row>
    <row r="10" spans="1:11" ht="12.75">
      <c r="A10" s="87" t="s">
        <v>63</v>
      </c>
      <c r="B10" s="134">
        <f>'[19]PdatCU'!$AA$1/1000</f>
        <v>582.5148029999996</v>
      </c>
      <c r="C10" s="134">
        <f>'[32]PdatCU'!$AA$1/1000</f>
        <v>695.6751179999997</v>
      </c>
      <c r="D10" s="134">
        <f>'[31]PdatCU'!$AA$1/1000</f>
        <v>652.6033520000003</v>
      </c>
      <c r="E10" s="134">
        <f>'[24]PdatCU'!$AA$1/1000</f>
        <v>562.833329</v>
      </c>
      <c r="F10" s="135">
        <f>'[30]PdatCU'!$AA$1/1000</f>
        <v>512.2772190000001</v>
      </c>
      <c r="G10" s="105">
        <f>(F10-D10)/D10</f>
        <v>-0.2150251489973962</v>
      </c>
      <c r="H10" s="85">
        <f>F10-D10</f>
        <v>-140.32613300000025</v>
      </c>
      <c r="I10" s="85"/>
      <c r="J10" s="84">
        <f>(F10-E10)/E10</f>
        <v>-0.08982430036583705</v>
      </c>
      <c r="K10" s="86">
        <f>(F10-E10)</f>
        <v>-50.55610999999999</v>
      </c>
    </row>
    <row r="11" spans="1:11" ht="12.75">
      <c r="A11" s="73"/>
      <c r="B11" s="119"/>
      <c r="C11" s="119"/>
      <c r="D11" s="119"/>
      <c r="E11" s="119"/>
      <c r="F11" s="120"/>
      <c r="G11" s="104"/>
      <c r="H11" s="89"/>
      <c r="I11" s="89"/>
      <c r="J11" s="81"/>
      <c r="K11" s="50"/>
    </row>
    <row r="12" spans="1:11" ht="12.75">
      <c r="A12" s="73" t="s">
        <v>3</v>
      </c>
      <c r="B12" s="119">
        <f>'[19]PdatCU'!$AB$1/1000</f>
        <v>82372.17496000005</v>
      </c>
      <c r="C12" s="119">
        <f>'[32]PdatCU'!$AB$1/1000</f>
        <v>79334.30720300003</v>
      </c>
      <c r="D12" s="119">
        <f>'[31]PdatCU'!$AB$1/1000</f>
        <v>79564.31779800002</v>
      </c>
      <c r="E12" s="119">
        <f>'[24]PdatCU'!$AB$1/1000</f>
        <v>84052.643472</v>
      </c>
      <c r="F12" s="120">
        <f>'[30]PdatCU'!$AB$1/1000</f>
        <v>85654.34409500004</v>
      </c>
      <c r="G12" s="104">
        <f>(F12-D12)/D12</f>
        <v>0.07654217952903886</v>
      </c>
      <c r="H12" s="89">
        <f>F12-D12</f>
        <v>6090.0262970000185</v>
      </c>
      <c r="I12" s="89"/>
      <c r="J12" s="76">
        <f>(F12-E12)/E12</f>
        <v>0.019055922060721462</v>
      </c>
      <c r="K12" s="50">
        <f>(F12-E12)</f>
        <v>1601.7006230000407</v>
      </c>
    </row>
    <row r="13" spans="1:11" ht="12.75">
      <c r="A13" s="80"/>
      <c r="B13" s="119"/>
      <c r="C13" s="119"/>
      <c r="D13" s="119"/>
      <c r="E13" s="119"/>
      <c r="F13" s="120"/>
      <c r="G13" s="104"/>
      <c r="H13" s="89"/>
      <c r="I13" s="89"/>
      <c r="J13" s="81"/>
      <c r="K13" s="50"/>
    </row>
    <row r="14" spans="1:11" ht="12.75">
      <c r="A14" s="82" t="s">
        <v>64</v>
      </c>
      <c r="B14" s="134">
        <f>'[19]PdatCU'!$AC$1/1000</f>
        <v>70387.733066</v>
      </c>
      <c r="C14" s="134">
        <f>'[32]PdatCU'!$AC$1/1000</f>
        <v>68195.60033099995</v>
      </c>
      <c r="D14" s="134">
        <f>'[31]PdatCU'!$AC$1/1000</f>
        <v>68388.64682299994</v>
      </c>
      <c r="E14" s="134">
        <f>'[24]PdatCU'!$AC$1/1000</f>
        <v>71719.779367</v>
      </c>
      <c r="F14" s="135">
        <f>'[30]PdatCU'!$AC$1/1000</f>
        <v>72872.17201499999</v>
      </c>
      <c r="G14" s="105">
        <f>(F14-D14)/D14</f>
        <v>0.0655594956221912</v>
      </c>
      <c r="H14" s="85">
        <f>F14-D14</f>
        <v>4483.525192000045</v>
      </c>
      <c r="I14" s="85"/>
      <c r="J14" s="84">
        <f>(F14-E14)/E14</f>
        <v>0.016067989307427196</v>
      </c>
      <c r="K14" s="86">
        <f>(F14-E14)</f>
        <v>1152.3926479999936</v>
      </c>
    </row>
    <row r="15" spans="1:11" ht="12.75">
      <c r="A15" s="82" t="s">
        <v>125</v>
      </c>
      <c r="B15" s="134">
        <f>'[19]PdatCU'!$AD$1/1000</f>
        <v>9182.265284999998</v>
      </c>
      <c r="C15" s="134">
        <f>'[32]PdatCU'!$AD$1/1000</f>
        <v>8578.979059000001</v>
      </c>
      <c r="D15" s="134">
        <f>'[31]PdatCU'!$AD$1/1000</f>
        <v>8743.927766000003</v>
      </c>
      <c r="E15" s="134">
        <f>'[24]PdatCU'!$AD$1/1000</f>
        <v>9458.944582</v>
      </c>
      <c r="F15" s="135">
        <f>'[30]PdatCU'!$AD$1/1000</f>
        <v>9625.331206999997</v>
      </c>
      <c r="G15" s="105">
        <f>(F15-D15)/D15</f>
        <v>0.10080177519618301</v>
      </c>
      <c r="H15" s="85">
        <f>F15-D15</f>
        <v>881.4034409999949</v>
      </c>
      <c r="I15" s="85"/>
      <c r="J15" s="84">
        <f>(F15-E15)/E15</f>
        <v>0.017590400658084475</v>
      </c>
      <c r="K15" s="86">
        <f>(F15-E15)</f>
        <v>166.38662499999737</v>
      </c>
    </row>
    <row r="16" spans="1:11" ht="12.75">
      <c r="A16" s="73"/>
      <c r="B16" s="119"/>
      <c r="C16" s="119"/>
      <c r="D16" s="119"/>
      <c r="E16" s="119"/>
      <c r="F16" s="120"/>
      <c r="G16" s="104"/>
      <c r="H16" s="89"/>
      <c r="I16" s="89"/>
      <c r="J16" s="81"/>
      <c r="K16" s="50"/>
    </row>
    <row r="17" spans="1:11" ht="12.75">
      <c r="A17" s="136" t="s">
        <v>65</v>
      </c>
      <c r="B17" s="119">
        <f>'[19]PdatCU'!$AE$1/1000</f>
        <v>389.4125980000001</v>
      </c>
      <c r="C17" s="119">
        <f>'[32]PdatCU'!$AE$1/1000</f>
        <v>415.6460790000002</v>
      </c>
      <c r="D17" s="119">
        <f>'[31]PdatCU'!$AE$1/1000</f>
        <v>405.89358299999986</v>
      </c>
      <c r="E17" s="119">
        <f>'[24]PdatCU'!$AE$1/1000</f>
        <v>337.25278399999996</v>
      </c>
      <c r="F17" s="120">
        <f>'[30]PdatCU'!$AE$1/1000</f>
        <v>314.44462699999985</v>
      </c>
      <c r="G17" s="104">
        <f>(F17-D17)/D17</f>
        <v>-0.22530278829266448</v>
      </c>
      <c r="H17" s="89">
        <f>F17-D17</f>
        <v>-91.44895600000001</v>
      </c>
      <c r="I17" s="89"/>
      <c r="J17" s="76">
        <f>K17/E17</f>
        <v>-0.06762926232804682</v>
      </c>
      <c r="K17" s="50">
        <f>(F17-E17)</f>
        <v>-22.808157000000108</v>
      </c>
    </row>
    <row r="18" spans="1:11" ht="12.75">
      <c r="A18" s="73" t="s">
        <v>128</v>
      </c>
      <c r="B18" s="119">
        <f>'[19]PdatCU'!$AL$1/1000</f>
        <v>57.300408000000026</v>
      </c>
      <c r="C18" s="119">
        <f>'[32]PdatCU'!$AL$1/1000</f>
        <v>57.221907</v>
      </c>
      <c r="D18" s="119">
        <f>'[31]PdatCU'!$AL$1/1000</f>
        <v>49.011452000000006</v>
      </c>
      <c r="E18" s="119">
        <f>'[24]PdatCU'!$AL$1/1000</f>
        <v>63.080764</v>
      </c>
      <c r="F18" s="120">
        <f>'[30]PdatCU'!$AL$1/1000</f>
        <v>59.83887799999998</v>
      </c>
      <c r="G18" s="104">
        <f>(F18-D18)/D18</f>
        <v>0.22091624626832057</v>
      </c>
      <c r="H18" s="89">
        <f>F18-D18</f>
        <v>10.827425999999974</v>
      </c>
      <c r="I18" s="89"/>
      <c r="J18" s="76">
        <f>K18/E18</f>
        <v>-0.0513926242237653</v>
      </c>
      <c r="K18" s="50">
        <f>(F18-E18)</f>
        <v>-3.2418860000000222</v>
      </c>
    </row>
    <row r="19" spans="1:11" ht="12.75">
      <c r="A19" s="73"/>
      <c r="B19" s="119"/>
      <c r="C19" s="119"/>
      <c r="D19" s="119"/>
      <c r="E19" s="119"/>
      <c r="F19" s="120"/>
      <c r="G19" s="104"/>
      <c r="H19" s="89"/>
      <c r="I19" s="89"/>
      <c r="J19" s="76"/>
      <c r="K19" s="50"/>
    </row>
    <row r="20" spans="1:11" ht="12.75">
      <c r="A20" s="137" t="s">
        <v>152</v>
      </c>
      <c r="B20" s="134">
        <f>'[19]PdatCU'!$AF$1/1000</f>
        <v>1187.206131</v>
      </c>
      <c r="C20" s="134">
        <f>'[32]PdatCU'!$AF$1/1000</f>
        <v>1725.094347</v>
      </c>
      <c r="D20" s="134">
        <f>'[31]PdatCU'!$AF$1/1000</f>
        <v>2310.170306000001</v>
      </c>
      <c r="E20" s="134">
        <f>'[24]PdatCU'!$AF$1/1000</f>
        <v>1819.209529000001</v>
      </c>
      <c r="F20" s="135">
        <f>'[30]PdatCU'!$AF$1/1000</f>
        <v>2432.7462669999995</v>
      </c>
      <c r="G20" s="105">
        <f>(F20-D20)/D20</f>
        <v>0.05305927475634283</v>
      </c>
      <c r="H20" s="85">
        <f>F20-D20</f>
        <v>122.57596099999864</v>
      </c>
      <c r="I20" s="85"/>
      <c r="J20" s="84">
        <f>K20/E20</f>
        <v>1.3372545758031802</v>
      </c>
      <c r="K20" s="86">
        <f>(F20)</f>
        <v>2432.7462669999995</v>
      </c>
    </row>
    <row r="21" spans="1:11" ht="12.75">
      <c r="A21" s="138" t="s">
        <v>153</v>
      </c>
      <c r="B21" s="134">
        <f>'[19]PdatCU'!$AJ$1/1000</f>
        <v>145.22651499999998</v>
      </c>
      <c r="C21" s="134">
        <f>'[32]PdatCU'!$AJ$1/1000</f>
        <v>234.59019199999983</v>
      </c>
      <c r="D21" s="134">
        <f>'[31]PdatCU'!$AJ$1/1000</f>
        <v>316.1077140000001</v>
      </c>
      <c r="E21" s="134">
        <f>'[24]PdatCU'!$AJ$1/1000</f>
        <v>222.67622999999998</v>
      </c>
      <c r="F21" s="134">
        <f>'[30]PdatCU'!$AJ$1/1000</f>
        <v>311.0733389999999</v>
      </c>
      <c r="G21" s="105">
        <f>(F21-D21)/D21</f>
        <v>-0.015926137759485932</v>
      </c>
      <c r="H21" s="85">
        <f>F21-D21</f>
        <v>-5.034375000000182</v>
      </c>
      <c r="I21" s="85"/>
      <c r="J21" s="84">
        <f>K21/E21</f>
        <v>1.3969759547303273</v>
      </c>
      <c r="K21" s="86">
        <f>(F21)</f>
        <v>311.0733389999999</v>
      </c>
    </row>
    <row r="22" spans="1:11" ht="12.75">
      <c r="A22" s="138" t="s">
        <v>154</v>
      </c>
      <c r="B22" s="134">
        <f>B20-B21</f>
        <v>1041.9796159999999</v>
      </c>
      <c r="C22" s="134">
        <f>C20-C21</f>
        <v>1490.504155</v>
      </c>
      <c r="D22" s="134">
        <f>D20-D21</f>
        <v>1994.0625920000007</v>
      </c>
      <c r="E22" s="134">
        <f>E20-E21</f>
        <v>1596.533299000001</v>
      </c>
      <c r="F22" s="135">
        <f>F20-F21</f>
        <v>2121.6729279999995</v>
      </c>
      <c r="G22" s="105">
        <f>(F22-D22)/D22</f>
        <v>0.06399515065974358</v>
      </c>
      <c r="H22" s="85">
        <f>F22-D22</f>
        <v>127.61033599999882</v>
      </c>
      <c r="I22" s="85"/>
      <c r="J22" s="84">
        <f>K22/E22</f>
        <v>1.328924945899295</v>
      </c>
      <c r="K22" s="86">
        <f>(F22)</f>
        <v>2121.6729279999995</v>
      </c>
    </row>
    <row r="23" spans="1:11" ht="12.75">
      <c r="A23" s="73"/>
      <c r="B23" s="119"/>
      <c r="C23" s="119"/>
      <c r="D23" s="119"/>
      <c r="E23" s="119"/>
      <c r="F23" s="120"/>
      <c r="G23" s="118"/>
      <c r="H23" s="119"/>
      <c r="I23" s="119"/>
      <c r="J23" s="119"/>
      <c r="K23" s="120"/>
    </row>
    <row r="24" spans="1:11" ht="12.75">
      <c r="A24" s="136" t="s">
        <v>170</v>
      </c>
      <c r="B24" s="119">
        <f>'[19]PdatCU'!$AG$1/1000</f>
        <v>-11.393503999999998</v>
      </c>
      <c r="C24" s="119">
        <f>'[32]PdatCU'!$AG$1/1000</f>
        <v>-34.760858999999996</v>
      </c>
      <c r="D24" s="119">
        <f>'[31]PdatCU'!$AG$1/1000</f>
        <v>-37.470143</v>
      </c>
      <c r="E24" s="119">
        <f>'[24]PdatCU'!$AG$1/1000</f>
        <v>-1.8114269999999995</v>
      </c>
      <c r="F24" s="120">
        <f>'[30]PdatCU'!$AG$1/1000</f>
        <v>0.32102999999999365</v>
      </c>
      <c r="G24" s="104">
        <f>(F24-D24)/D24</f>
        <v>-1.0085676214259442</v>
      </c>
      <c r="H24" s="89">
        <f>F24-D24</f>
        <v>37.79117299999999</v>
      </c>
      <c r="I24" s="89"/>
      <c r="J24" s="76">
        <f>K24/E24</f>
        <v>-0.1772249171509499</v>
      </c>
      <c r="K24" s="50">
        <f>(F24)</f>
        <v>0.32102999999999365</v>
      </c>
    </row>
    <row r="25" spans="1:11" ht="12.75">
      <c r="A25" s="130" t="s">
        <v>171</v>
      </c>
      <c r="B25" s="119">
        <f>'[19]PdatCU'!$AH$1/1000</f>
        <v>474.0594349999999</v>
      </c>
      <c r="C25" s="119">
        <f>'[32]PdatCU'!$AH$1/1000</f>
        <v>735.3122259999999</v>
      </c>
      <c r="D25" s="119">
        <f>'[31]PdatCU'!$AH$1/1000</f>
        <v>953.6668560000002</v>
      </c>
      <c r="E25" s="119">
        <f>'[24]PdatCU'!$AH$1/1000</f>
        <v>729.2822070000003</v>
      </c>
      <c r="F25" s="120">
        <f>'[30]PdatCU'!$AH$1/1000</f>
        <v>970.585446</v>
      </c>
      <c r="G25" s="104">
        <f>(F25-D25)/D25</f>
        <v>0.01774056620879344</v>
      </c>
      <c r="H25" s="89">
        <f>F25-D25</f>
        <v>16.91858999999988</v>
      </c>
      <c r="I25" s="89"/>
      <c r="J25" s="76">
        <f>K25/E25</f>
        <v>1.3308777270086334</v>
      </c>
      <c r="K25" s="50">
        <f>(F25)</f>
        <v>970.585446</v>
      </c>
    </row>
    <row r="26" spans="1:11" ht="12.75">
      <c r="A26" s="136" t="s">
        <v>172</v>
      </c>
      <c r="B26" s="119">
        <f>'[19]PdatCU'!$AI$1/1000</f>
        <v>1105.0816860000002</v>
      </c>
      <c r="C26" s="119">
        <f>'[32]PdatCU'!$AI$1/1000</f>
        <v>1644.7751980000003</v>
      </c>
      <c r="D26" s="119">
        <f>'[31]PdatCU'!$AI$1/1000</f>
        <v>2209.634353000001</v>
      </c>
      <c r="E26" s="119">
        <f>'[24]PdatCU'!$AI$1/1000</f>
        <v>1698.0900569999997</v>
      </c>
      <c r="F26" s="120">
        <f>'[30]PdatCU'!$AI$1/1000</f>
        <v>2302.9769339999993</v>
      </c>
      <c r="G26" s="104">
        <f>(F26-D26)/D26</f>
        <v>0.04224345121774022</v>
      </c>
      <c r="H26" s="89">
        <f>F26-D26</f>
        <v>93.34258099999852</v>
      </c>
      <c r="I26" s="89"/>
      <c r="J26" s="76">
        <f>K26/E26</f>
        <v>1.3562160172285844</v>
      </c>
      <c r="K26" s="50">
        <f>(F26)</f>
        <v>2302.9769339999993</v>
      </c>
    </row>
    <row r="27" spans="1:11" ht="12.75">
      <c r="A27" s="73"/>
      <c r="B27" s="119"/>
      <c r="C27" s="119"/>
      <c r="D27" s="119"/>
      <c r="E27" s="119"/>
      <c r="F27" s="120"/>
      <c r="G27" s="104"/>
      <c r="H27" s="89"/>
      <c r="I27" s="89"/>
      <c r="J27" s="76"/>
      <c r="K27" s="50"/>
    </row>
    <row r="28" spans="1:11" ht="12.75">
      <c r="A28" s="82" t="s">
        <v>158</v>
      </c>
      <c r="B28" s="134">
        <f>'[19]PdatCU'!$AK$1/1000</f>
        <v>422.35086900000005</v>
      </c>
      <c r="C28" s="134">
        <f>'[32]PdatCU'!$AK$1/1000</f>
        <v>615.8020420000001</v>
      </c>
      <c r="D28" s="134">
        <f>'[31]PdatCU'!$AK$1/1000</f>
        <v>775.5652379999999</v>
      </c>
      <c r="E28" s="134">
        <f>'[24]PdatCU'!$AK$1/1000</f>
        <v>629.5368760000002</v>
      </c>
      <c r="F28" s="135">
        <f>'[30]PdatCU'!$AK$1/1000</f>
        <v>788.9604099999999</v>
      </c>
      <c r="G28" s="105">
        <f>(F28-D28)/D28</f>
        <v>0.01727149612138754</v>
      </c>
      <c r="H28" s="85">
        <f>F28-D28</f>
        <v>13.395172000000002</v>
      </c>
      <c r="I28" s="85"/>
      <c r="J28" s="84">
        <f>K28/E28</f>
        <v>1.253239389268119</v>
      </c>
      <c r="K28" s="86">
        <f>F28</f>
        <v>788.9604099999999</v>
      </c>
    </row>
    <row r="29" spans="1:11" ht="12.75">
      <c r="A29" s="80"/>
      <c r="B29" s="122"/>
      <c r="C29" s="122"/>
      <c r="D29" s="122"/>
      <c r="E29" s="122"/>
      <c r="F29" s="123"/>
      <c r="G29" s="121"/>
      <c r="H29" s="122"/>
      <c r="I29" s="122"/>
      <c r="J29" s="122"/>
      <c r="K29" s="123"/>
    </row>
    <row r="30" spans="1:11" ht="12.75">
      <c r="A30" s="144" t="s">
        <v>149</v>
      </c>
      <c r="B30" s="145"/>
      <c r="C30" s="145"/>
      <c r="D30" s="145">
        <f>D20-C20</f>
        <v>585.0759590000009</v>
      </c>
      <c r="E30" s="145">
        <f>E20-B20</f>
        <v>632.0033980000012</v>
      </c>
      <c r="F30" s="146">
        <f>F20-E20</f>
        <v>613.5367379999984</v>
      </c>
      <c r="G30" s="147">
        <f>(F30-D30)/D30</f>
        <v>0.04864458804399013</v>
      </c>
      <c r="H30" s="148">
        <f>F30-D30</f>
        <v>28.4607789999975</v>
      </c>
      <c r="I30" s="148"/>
      <c r="J30" s="149">
        <f>K30/E30</f>
        <v>-0.02921924163452479</v>
      </c>
      <c r="K30" s="150">
        <f>(F30-E30)</f>
        <v>-18.466660000002776</v>
      </c>
    </row>
    <row r="31" spans="1:11" ht="12.75">
      <c r="A31" s="151" t="s">
        <v>173</v>
      </c>
      <c r="B31" s="145"/>
      <c r="C31" s="145"/>
      <c r="D31" s="145">
        <f>D21-C21</f>
        <v>81.51752200000027</v>
      </c>
      <c r="E31" s="145">
        <f>E21-B21</f>
        <v>77.449715</v>
      </c>
      <c r="F31" s="146">
        <f>F21-E21</f>
        <v>88.39710899999994</v>
      </c>
      <c r="G31" s="147">
        <f>(F31-D31)/D31</f>
        <v>0.08439396624445542</v>
      </c>
      <c r="H31" s="148">
        <f>F31-D31</f>
        <v>6.879586999999674</v>
      </c>
      <c r="I31" s="148"/>
      <c r="J31" s="149">
        <f>K31/E31</f>
        <v>0.14134840909356408</v>
      </c>
      <c r="K31" s="150">
        <f>(F31-E31)</f>
        <v>10.947393999999946</v>
      </c>
    </row>
    <row r="32" spans="1:11" ht="12.75">
      <c r="A32" s="151" t="s">
        <v>151</v>
      </c>
      <c r="B32" s="145"/>
      <c r="C32" s="145"/>
      <c r="D32" s="145">
        <f>D30-D31</f>
        <v>503.55843700000065</v>
      </c>
      <c r="E32" s="145">
        <f>E30-E31</f>
        <v>554.5536830000012</v>
      </c>
      <c r="F32" s="146">
        <f>F30-F31</f>
        <v>525.1396289999984</v>
      </c>
      <c r="G32" s="147">
        <f>(F32-D32)/D32</f>
        <v>0.04285737347301708</v>
      </c>
      <c r="H32" s="148">
        <f>F32-D32</f>
        <v>21.58119199999777</v>
      </c>
      <c r="I32" s="148"/>
      <c r="J32" s="149">
        <f>K32/E32</f>
        <v>-0.053040949689270644</v>
      </c>
      <c r="K32" s="150">
        <f>(F32-E32)</f>
        <v>-29.414054000002807</v>
      </c>
    </row>
    <row r="33" spans="1:11" ht="12.75">
      <c r="A33" s="73"/>
      <c r="B33" s="119"/>
      <c r="C33" s="119"/>
      <c r="D33" s="119"/>
      <c r="E33" s="119"/>
      <c r="F33" s="120"/>
      <c r="G33" s="118"/>
      <c r="H33" s="119"/>
      <c r="I33" s="119"/>
      <c r="J33" s="119"/>
      <c r="K33" s="120"/>
    </row>
    <row r="34" spans="1:11" ht="12.75">
      <c r="A34" s="137" t="s">
        <v>174</v>
      </c>
      <c r="B34" s="134"/>
      <c r="C34" s="134"/>
      <c r="D34" s="134">
        <f>D24-C24</f>
        <v>-2.709284000000004</v>
      </c>
      <c r="E34" s="134">
        <f>E24-B24</f>
        <v>9.582076999999998</v>
      </c>
      <c r="F34" s="135">
        <f>F24-E24</f>
        <v>2.132456999999993</v>
      </c>
      <c r="G34" s="105">
        <f>(F34-D34)/D34</f>
        <v>-1.7870924569000484</v>
      </c>
      <c r="H34" s="85">
        <f>F34-D34</f>
        <v>4.841740999999997</v>
      </c>
      <c r="I34" s="85"/>
      <c r="J34" s="84">
        <f>K34/E34</f>
        <v>-0.7774535729570955</v>
      </c>
      <c r="K34" s="86">
        <f>(F34-E34)</f>
        <v>-7.449620000000005</v>
      </c>
    </row>
    <row r="35" spans="1:11" ht="12.75">
      <c r="A35" s="138" t="s">
        <v>175</v>
      </c>
      <c r="B35" s="134"/>
      <c r="C35" s="134"/>
      <c r="D35" s="134">
        <f>D25-C25</f>
        <v>218.35463000000027</v>
      </c>
      <c r="E35" s="134">
        <f>E25-B25</f>
        <v>255.22277200000042</v>
      </c>
      <c r="F35" s="135">
        <f>F25-E25</f>
        <v>241.30323899999973</v>
      </c>
      <c r="G35" s="105">
        <f>(F35-D35)/D35</f>
        <v>0.105097881368485</v>
      </c>
      <c r="H35" s="85">
        <f>F35-D35</f>
        <v>22.948608999999465</v>
      </c>
      <c r="I35" s="85"/>
      <c r="J35" s="84">
        <f>K35/E35</f>
        <v>-0.05453875800706631</v>
      </c>
      <c r="K35" s="86">
        <f>(F35-E35)</f>
        <v>-13.919533000000683</v>
      </c>
    </row>
    <row r="36" spans="1:11" ht="12.75">
      <c r="A36" s="137" t="s">
        <v>176</v>
      </c>
      <c r="B36" s="134"/>
      <c r="C36" s="134"/>
      <c r="D36" s="134">
        <f>D26-C26</f>
        <v>564.8591550000006</v>
      </c>
      <c r="E36" s="134">
        <f>E26-B26</f>
        <v>593.0083709999994</v>
      </c>
      <c r="F36" s="135">
        <f>F26-E26</f>
        <v>604.8868769999997</v>
      </c>
      <c r="G36" s="105">
        <f>(F36-D36)/D36</f>
        <v>0.07086319066564317</v>
      </c>
      <c r="H36" s="85">
        <f>F36-D36</f>
        <v>40.02772199999913</v>
      </c>
      <c r="I36" s="85"/>
      <c r="J36" s="84">
        <f>K36/E36</f>
        <v>0.02003092465620566</v>
      </c>
      <c r="K36" s="86">
        <f>(F36-E36)</f>
        <v>11.878506000000243</v>
      </c>
    </row>
    <row r="37" spans="1:11" ht="12.75">
      <c r="A37" s="73"/>
      <c r="B37" s="119"/>
      <c r="C37" s="119"/>
      <c r="D37" s="119"/>
      <c r="E37" s="119"/>
      <c r="F37" s="120"/>
      <c r="G37" s="104"/>
      <c r="H37" s="89"/>
      <c r="I37" s="89"/>
      <c r="J37" s="76"/>
      <c r="K37" s="50"/>
    </row>
    <row r="38" spans="1:11" ht="12.75">
      <c r="A38" s="73" t="s">
        <v>165</v>
      </c>
      <c r="B38" s="119"/>
      <c r="C38" s="119"/>
      <c r="D38" s="119">
        <f>D28-C28</f>
        <v>159.76319599999977</v>
      </c>
      <c r="E38" s="119">
        <f>E28-B28</f>
        <v>207.1860070000002</v>
      </c>
      <c r="F38" s="119">
        <f>F28-E28</f>
        <v>159.42353399999968</v>
      </c>
      <c r="G38" s="104">
        <f>(F38-D38)/D38</f>
        <v>-0.002126034083595135</v>
      </c>
      <c r="H38" s="89">
        <f>F38-D38</f>
        <v>-0.3396620000000894</v>
      </c>
      <c r="I38" s="89"/>
      <c r="J38" s="76">
        <f>K38/E38</f>
        <v>-0.23052943435509363</v>
      </c>
      <c r="K38" s="50">
        <f>(F38-E38)</f>
        <v>-47.76247300000051</v>
      </c>
    </row>
    <row r="39" spans="1:11" ht="12.75">
      <c r="A39" s="139"/>
      <c r="B39" s="126"/>
      <c r="C39" s="126"/>
      <c r="D39" s="126"/>
      <c r="E39" s="70"/>
      <c r="F39" s="72"/>
      <c r="G39" s="124"/>
      <c r="H39" s="125"/>
      <c r="I39" s="126"/>
      <c r="J39" s="126"/>
      <c r="K39" s="127"/>
    </row>
    <row r="40" spans="1:11" ht="12.75">
      <c r="A40" s="137" t="s">
        <v>177</v>
      </c>
      <c r="B40" s="152"/>
      <c r="C40" s="152"/>
      <c r="D40" s="152">
        <f>'[33]CU Profile 4Q13'!$D$29</f>
        <v>1</v>
      </c>
      <c r="E40" s="152">
        <f>'[25]CU Profile 3Q14'!$E$29</f>
        <v>1.03</v>
      </c>
      <c r="F40" s="152">
        <f>'[34]CU Profile 4Q14'!$E$29</f>
        <v>0.9783213762623598</v>
      </c>
      <c r="G40" s="105">
        <f>(F40-D40)/D40</f>
        <v>-0.02167862373764018</v>
      </c>
      <c r="H40" s="85">
        <f>F40-D40</f>
        <v>-0.02167862373764018</v>
      </c>
      <c r="I40" s="85"/>
      <c r="J40" s="84">
        <f>K40/E40</f>
        <v>-0.05017342110450505</v>
      </c>
      <c r="K40" s="86">
        <f>(F40-E40)</f>
        <v>-0.051678623737640206</v>
      </c>
    </row>
    <row r="41" spans="1:11" ht="12.75">
      <c r="A41" s="138" t="s">
        <v>178</v>
      </c>
      <c r="B41" s="152"/>
      <c r="C41" s="152"/>
      <c r="D41" s="152">
        <f>'[33]CU Profile 4Q13'!$D$30</f>
        <v>4.01</v>
      </c>
      <c r="E41" s="152">
        <f>'[25]CU Profile 3Q14'!$E$30</f>
        <v>3.71</v>
      </c>
      <c r="F41" s="152">
        <f>'[34]CU Profile 4Q14'!$E$30</f>
        <v>2.4025704174729006</v>
      </c>
      <c r="G41" s="105">
        <f>(F41-D41)/D41</f>
        <v>-0.4008552574880547</v>
      </c>
      <c r="H41" s="85">
        <f>F41-D41</f>
        <v>-1.6074295825270992</v>
      </c>
      <c r="I41" s="85"/>
      <c r="J41" s="84">
        <f>K41/E41</f>
        <v>-0.3524068955598651</v>
      </c>
      <c r="K41" s="86">
        <f>(F41-E41)</f>
        <v>-1.3074295825270994</v>
      </c>
    </row>
    <row r="42" spans="1:11" ht="12.75">
      <c r="A42" s="73"/>
      <c r="B42" s="122"/>
      <c r="C42" s="122"/>
      <c r="D42" s="122"/>
      <c r="E42" s="243"/>
      <c r="F42" s="243"/>
      <c r="G42" s="128"/>
      <c r="H42" s="119"/>
      <c r="I42" s="126"/>
      <c r="J42" s="76"/>
      <c r="K42" s="50"/>
    </row>
    <row r="43" spans="1:11" ht="12.75">
      <c r="A43" s="73" t="s">
        <v>126</v>
      </c>
      <c r="B43" s="140"/>
      <c r="C43" s="140"/>
      <c r="D43" s="140">
        <f>D15/D12*100</f>
        <v>10.98976024428352</v>
      </c>
      <c r="E43" s="244">
        <f>E15/E12*100</f>
        <v>11.25359559351754</v>
      </c>
      <c r="F43" s="244">
        <f>F15/F12*100</f>
        <v>11.23741160906498</v>
      </c>
      <c r="G43" s="104">
        <f>(F43-D43)/D43</f>
        <v>0.022534737726446666</v>
      </c>
      <c r="H43" s="89">
        <f>F43-D43</f>
        <v>0.24765136478145955</v>
      </c>
      <c r="I43" s="89"/>
      <c r="J43" s="76">
        <f>K43/E43</f>
        <v>-0.0014381167617114952</v>
      </c>
      <c r="K43" s="50">
        <f>(F43-E43)</f>
        <v>-0.016183984452560196</v>
      </c>
    </row>
    <row r="44" spans="1:11" ht="12.75">
      <c r="A44" s="80" t="s">
        <v>67</v>
      </c>
      <c r="B44" s="140"/>
      <c r="C44" s="140"/>
      <c r="D44" s="140">
        <f>D9/D14*100</f>
        <v>62.777784188531626</v>
      </c>
      <c r="E44" s="244">
        <f>E9/E14*100</f>
        <v>67.26649474356576</v>
      </c>
      <c r="F44" s="244">
        <f>F9/F14*100</f>
        <v>68.24151827224772</v>
      </c>
      <c r="G44" s="104">
        <f>(F44-D44)/D44</f>
        <v>0.08703292341933624</v>
      </c>
      <c r="H44" s="89">
        <f>F44-D44</f>
        <v>5.463734083716091</v>
      </c>
      <c r="I44" s="89"/>
      <c r="J44" s="76">
        <f>K44/E44</f>
        <v>0.014494935887457146</v>
      </c>
      <c r="K44" s="50">
        <f>(F44-E44)</f>
        <v>0.9750235286819589</v>
      </c>
    </row>
    <row r="45" spans="1:11" ht="12.75">
      <c r="A45" s="130" t="s">
        <v>68</v>
      </c>
      <c r="B45" s="140"/>
      <c r="C45" s="140"/>
      <c r="D45" s="140">
        <f>D9/D12*100</f>
        <v>53.95996383831143</v>
      </c>
      <c r="E45" s="244">
        <f>E9/E12*100</f>
        <v>57.39662623944846</v>
      </c>
      <c r="F45" s="244">
        <f>F9/F12*100</f>
        <v>58.057856967353594</v>
      </c>
      <c r="G45" s="104">
        <f>(F45-D45)/D45</f>
        <v>0.07594321488652796</v>
      </c>
      <c r="H45" s="89">
        <f>F45-D45</f>
        <v>4.097893129042163</v>
      </c>
      <c r="I45" s="89"/>
      <c r="J45" s="76">
        <f>K45/E45</f>
        <v>0.011520376217699604</v>
      </c>
      <c r="K45" s="50">
        <f>(F45-E45)</f>
        <v>0.661230727905135</v>
      </c>
    </row>
    <row r="46" spans="1:11" ht="12.75">
      <c r="A46" s="80"/>
      <c r="B46" s="122"/>
      <c r="C46" s="122"/>
      <c r="D46" s="122"/>
      <c r="E46" s="243"/>
      <c r="F46" s="243"/>
      <c r="G46" s="128"/>
      <c r="H46" s="119"/>
      <c r="I46" s="126"/>
      <c r="J46" s="76"/>
      <c r="K46" s="50"/>
    </row>
    <row r="47" spans="1:11" ht="12.75">
      <c r="A47" s="82" t="s">
        <v>69</v>
      </c>
      <c r="B47" s="153"/>
      <c r="C47" s="153"/>
      <c r="D47" s="153">
        <f>D17/D9*100</f>
        <v>0.9454143544611181</v>
      </c>
      <c r="E47" s="153">
        <f>E17/E9*100</f>
        <v>0.6990653902962891</v>
      </c>
      <c r="F47" s="153">
        <f>F17/F9*100</f>
        <v>0.6323154351917722</v>
      </c>
      <c r="G47" s="105">
        <f>(F47-D47)/D47</f>
        <v>-0.33117639666875043</v>
      </c>
      <c r="H47" s="85">
        <f>F47-D47</f>
        <v>-0.31309891926934585</v>
      </c>
      <c r="I47" s="85"/>
      <c r="J47" s="84">
        <f>K47/E47</f>
        <v>-1.0954845655800896</v>
      </c>
      <c r="K47" s="86">
        <f>(F47-E47)-E47</f>
        <v>-0.765815345400806</v>
      </c>
    </row>
    <row r="48" spans="1:11" ht="12.75">
      <c r="A48" s="137" t="s">
        <v>70</v>
      </c>
      <c r="B48" s="153"/>
      <c r="C48" s="153"/>
      <c r="D48" s="153">
        <f>'[33]CU Profile 4Q13'!$E$37</f>
        <v>0.48</v>
      </c>
      <c r="E48" s="153">
        <f>'[25]CU Profile 3Q14'!$E$37</f>
        <v>0.29</v>
      </c>
      <c r="F48" s="153">
        <f>'[34]CU Profile 4Q14'!$E$37</f>
        <v>0.33</v>
      </c>
      <c r="G48" s="105">
        <f>(F48-D48)/D48</f>
        <v>-0.31249999999999994</v>
      </c>
      <c r="H48" s="85">
        <f>F48-D48</f>
        <v>-0.14999999999999997</v>
      </c>
      <c r="I48" s="85"/>
      <c r="J48" s="84">
        <f>K48/E48</f>
        <v>-0.8620689655172412</v>
      </c>
      <c r="K48" s="86">
        <f>(F48-E48)-E48</f>
        <v>-0.24999999999999994</v>
      </c>
    </row>
    <row r="49" spans="1:11" s="10" customFormat="1" ht="12.75">
      <c r="A49" s="154"/>
      <c r="B49" s="155"/>
      <c r="C49" s="155"/>
      <c r="D49" s="155"/>
      <c r="E49" s="155"/>
      <c r="F49" s="141"/>
      <c r="G49" s="156"/>
      <c r="H49" s="157"/>
      <c r="I49" s="158"/>
      <c r="J49" s="159"/>
      <c r="K49" s="160"/>
    </row>
    <row r="50" spans="1:8" ht="12.75">
      <c r="A50" t="s">
        <v>71</v>
      </c>
      <c r="C50" s="10"/>
      <c r="D50" s="10"/>
      <c r="E50" s="10"/>
      <c r="F50" s="25"/>
      <c r="G50" s="4"/>
      <c r="H50" s="3"/>
    </row>
    <row r="51" spans="3:8" ht="12.75">
      <c r="C51" s="13"/>
      <c r="D51" s="13"/>
      <c r="E51" s="13"/>
      <c r="G51" s="4"/>
      <c r="H51" s="3"/>
    </row>
    <row r="52" spans="3:7" ht="12.75">
      <c r="C52" s="14"/>
      <c r="D52" s="14"/>
      <c r="E52" s="14"/>
      <c r="F52" s="26"/>
      <c r="G52" s="11"/>
    </row>
    <row r="53" ht="12.75">
      <c r="G53" s="11"/>
    </row>
    <row r="54" ht="12.75">
      <c r="G54" s="11"/>
    </row>
    <row r="55" ht="12.75">
      <c r="G55" s="11"/>
    </row>
    <row r="56" ht="12.75">
      <c r="G56" s="11"/>
    </row>
    <row r="57" ht="12.75">
      <c r="G57" s="11"/>
    </row>
    <row r="58" ht="12.75">
      <c r="G58" s="11"/>
    </row>
    <row r="59" ht="12.75">
      <c r="G59" s="11"/>
    </row>
    <row r="60" ht="12.75">
      <c r="G60" s="11"/>
    </row>
    <row r="61" ht="12.75">
      <c r="G61" s="11"/>
    </row>
    <row r="62" ht="12.75">
      <c r="G62" s="11"/>
    </row>
    <row r="63" ht="12.75">
      <c r="G63" s="11"/>
    </row>
    <row r="64" ht="12.75">
      <c r="G64" s="11"/>
    </row>
    <row r="65" ht="12.75">
      <c r="G65" s="11"/>
    </row>
    <row r="66" ht="12.75">
      <c r="G66" s="11"/>
    </row>
    <row r="67" ht="12.75">
      <c r="G67" s="11"/>
    </row>
    <row r="68" ht="12.75">
      <c r="G68" s="11"/>
    </row>
    <row r="69" ht="12.75">
      <c r="G69" s="11"/>
    </row>
    <row r="70" ht="12.75">
      <c r="G70" s="11"/>
    </row>
    <row r="71" ht="12.75">
      <c r="G71" s="11"/>
    </row>
    <row r="72" ht="12.75">
      <c r="G72" s="11"/>
    </row>
    <row r="73" ht="12.75">
      <c r="G73" s="11"/>
    </row>
    <row r="74" ht="12.75">
      <c r="G74" s="11"/>
    </row>
    <row r="75" ht="12.75">
      <c r="G75" s="11"/>
    </row>
    <row r="76" ht="12.75">
      <c r="G76" s="11"/>
    </row>
  </sheetData>
  <sheetProtection/>
  <mergeCells count="4">
    <mergeCell ref="G4:H4"/>
    <mergeCell ref="J4:K4"/>
    <mergeCell ref="A1:K1"/>
    <mergeCell ref="A2:K2"/>
  </mergeCells>
  <printOptions/>
  <pageMargins left="0.75" right="0.75" top="1" bottom="1" header="0.5" footer="0.5"/>
  <pageSetup fitToHeight="1" fitToWidth="1" horizontalDpi="300" verticalDpi="3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Zeros="0" zoomScalePageLayoutView="0" workbookViewId="0" topLeftCell="A1">
      <selection activeCell="J16" sqref="J16"/>
    </sheetView>
  </sheetViews>
  <sheetFormatPr defaultColWidth="9.140625" defaultRowHeight="12.75"/>
  <cols>
    <col min="1" max="1" width="64.7109375" style="6" bestFit="1" customWidth="1"/>
    <col min="2" max="2" width="11.140625" style="22" bestFit="1" customWidth="1"/>
    <col min="3" max="3" width="11.140625" style="45" bestFit="1" customWidth="1"/>
    <col min="4" max="4" width="10.140625" style="22" bestFit="1" customWidth="1"/>
    <col min="5" max="5" width="8.28125" style="31" bestFit="1" customWidth="1"/>
    <col min="6" max="6" width="11.28125" style="33" bestFit="1" customWidth="1"/>
    <col min="7" max="7" width="2.00390625" style="6" customWidth="1"/>
    <col min="8" max="8" width="9.28125" style="6" bestFit="1" customWidth="1"/>
    <col min="9" max="9" width="11.28125" style="6" bestFit="1" customWidth="1"/>
    <col min="10" max="16384" width="9.140625" style="6" customWidth="1"/>
  </cols>
  <sheetData>
    <row r="1" spans="1:9" ht="15">
      <c r="A1" s="289" t="s">
        <v>72</v>
      </c>
      <c r="B1" s="282"/>
      <c r="C1" s="282"/>
      <c r="D1" s="282"/>
      <c r="E1" s="282"/>
      <c r="F1" s="282"/>
      <c r="G1" s="282"/>
      <c r="H1" s="282"/>
      <c r="I1" s="282"/>
    </row>
    <row r="2" spans="1:9" ht="15">
      <c r="A2" s="289" t="s">
        <v>73</v>
      </c>
      <c r="B2" s="282"/>
      <c r="C2" s="282"/>
      <c r="D2" s="282"/>
      <c r="E2" s="282"/>
      <c r="F2" s="282"/>
      <c r="G2" s="282"/>
      <c r="H2" s="282"/>
      <c r="I2" s="282"/>
    </row>
    <row r="3" spans="1:9" ht="15">
      <c r="A3" s="289" t="s">
        <v>166</v>
      </c>
      <c r="B3" s="282"/>
      <c r="C3" s="282"/>
      <c r="D3" s="282"/>
      <c r="E3" s="282"/>
      <c r="F3" s="282"/>
      <c r="G3" s="282"/>
      <c r="H3" s="282"/>
      <c r="I3" s="282"/>
    </row>
    <row r="4" spans="1:9" ht="12.75">
      <c r="A4" s="211"/>
      <c r="B4" s="44"/>
      <c r="C4" s="205"/>
      <c r="D4" s="44"/>
      <c r="E4" s="212"/>
      <c r="F4" s="213"/>
      <c r="G4" s="214"/>
      <c r="H4" s="214"/>
      <c r="I4" s="214"/>
    </row>
    <row r="5" spans="1:9" ht="12.75">
      <c r="A5" s="215"/>
      <c r="B5" s="260">
        <v>41639</v>
      </c>
      <c r="C5" s="260">
        <v>41912</v>
      </c>
      <c r="D5" s="260">
        <v>42004</v>
      </c>
      <c r="E5" s="286" t="s">
        <v>181</v>
      </c>
      <c r="F5" s="287"/>
      <c r="G5" s="216"/>
      <c r="H5" s="287" t="s">
        <v>182</v>
      </c>
      <c r="I5" s="288"/>
    </row>
    <row r="6" spans="1:9" ht="12.75">
      <c r="A6" s="217"/>
      <c r="B6" s="261"/>
      <c r="C6" s="261"/>
      <c r="D6" s="261"/>
      <c r="E6" s="218" t="s">
        <v>16</v>
      </c>
      <c r="F6" s="219" t="s">
        <v>17</v>
      </c>
      <c r="G6" s="220"/>
      <c r="H6" s="221" t="s">
        <v>16</v>
      </c>
      <c r="I6" s="222" t="s">
        <v>17</v>
      </c>
    </row>
    <row r="7" spans="1:9" ht="12.75">
      <c r="A7" s="223" t="s">
        <v>74</v>
      </c>
      <c r="B7" s="262">
        <v>31</v>
      </c>
      <c r="C7" s="262">
        <v>31</v>
      </c>
      <c r="D7" s="262">
        <v>31</v>
      </c>
      <c r="E7" s="224">
        <v>0</v>
      </c>
      <c r="F7" s="225">
        <f>D6-B6</f>
        <v>0</v>
      </c>
      <c r="G7" s="226"/>
      <c r="H7" s="226"/>
      <c r="I7" s="227"/>
    </row>
    <row r="8" spans="1:9" ht="12.75">
      <c r="A8" s="217"/>
      <c r="B8" s="261"/>
      <c r="C8" s="263"/>
      <c r="D8" s="263"/>
      <c r="E8" s="231"/>
      <c r="F8" s="228"/>
      <c r="G8" s="220"/>
      <c r="H8" s="220"/>
      <c r="I8" s="229"/>
    </row>
    <row r="9" spans="1:9" ht="12.75">
      <c r="A9" s="204" t="s">
        <v>75</v>
      </c>
      <c r="B9" s="264"/>
      <c r="C9" s="264"/>
      <c r="D9" s="264"/>
      <c r="E9" s="241"/>
      <c r="F9" s="228"/>
      <c r="G9" s="220"/>
      <c r="H9" s="220"/>
      <c r="I9" s="229"/>
    </row>
    <row r="10" spans="1:9" ht="12.75">
      <c r="A10" s="230" t="s">
        <v>76</v>
      </c>
      <c r="B10" s="264">
        <v>2569472</v>
      </c>
      <c r="C10" s="265">
        <v>1919425</v>
      </c>
      <c r="D10" s="265">
        <v>1718659</v>
      </c>
      <c r="E10" s="231">
        <f>(D10-B10)/B10</f>
        <v>-0.3311236705439872</v>
      </c>
      <c r="F10" s="228">
        <f aca="true" t="shared" si="0" ref="F10:F49">D10-B10</f>
        <v>-850813</v>
      </c>
      <c r="G10" s="220"/>
      <c r="H10" s="231">
        <f>I10/C10</f>
        <v>-0.10459694960730427</v>
      </c>
      <c r="I10" s="232">
        <f>(D10-C10)</f>
        <v>-200766</v>
      </c>
    </row>
    <row r="11" spans="1:9" ht="12.75">
      <c r="A11" s="230" t="s">
        <v>77</v>
      </c>
      <c r="B11" s="264">
        <v>43580</v>
      </c>
      <c r="C11" s="265">
        <v>35086</v>
      </c>
      <c r="D11" s="265">
        <v>35576</v>
      </c>
      <c r="E11" s="231">
        <f>(D11-B11)/B11</f>
        <v>-0.18366223038090868</v>
      </c>
      <c r="F11" s="228">
        <f t="shared" si="0"/>
        <v>-8004</v>
      </c>
      <c r="G11" s="220"/>
      <c r="H11" s="231">
        <f>I11/C11</f>
        <v>0.013965684318531608</v>
      </c>
      <c r="I11" s="232">
        <f>(D11-C11)</f>
        <v>490</v>
      </c>
    </row>
    <row r="12" spans="1:9" ht="12.75">
      <c r="A12" s="230" t="s">
        <v>78</v>
      </c>
      <c r="B12" s="264">
        <v>4881</v>
      </c>
      <c r="C12" s="265">
        <v>4897</v>
      </c>
      <c r="D12" s="265">
        <v>4910</v>
      </c>
      <c r="E12" s="231">
        <f>(D12-B12)/B12</f>
        <v>0.00594140544970293</v>
      </c>
      <c r="F12" s="228">
        <f t="shared" si="0"/>
        <v>29</v>
      </c>
      <c r="G12" s="220"/>
      <c r="H12" s="231">
        <f>I12/C12</f>
        <v>0.0026546865427812946</v>
      </c>
      <c r="I12" s="232">
        <f>(D12-C12)</f>
        <v>13</v>
      </c>
    </row>
    <row r="13" spans="1:9" ht="12.75">
      <c r="A13" s="230" t="s">
        <v>79</v>
      </c>
      <c r="B13" s="264">
        <v>243779</v>
      </c>
      <c r="C13" s="265">
        <v>226199</v>
      </c>
      <c r="D13" s="265">
        <v>226197</v>
      </c>
      <c r="E13" s="231">
        <f>(D13-B13)/B13</f>
        <v>-0.07212270129912748</v>
      </c>
      <c r="F13" s="228">
        <f t="shared" si="0"/>
        <v>-17582</v>
      </c>
      <c r="G13" s="220"/>
      <c r="H13" s="231">
        <f>I13/C13</f>
        <v>-8.84177206795786E-06</v>
      </c>
      <c r="I13" s="232">
        <f>(D13-C13)</f>
        <v>-2</v>
      </c>
    </row>
    <row r="14" spans="1:9" ht="12.75">
      <c r="A14" s="230" t="s">
        <v>80</v>
      </c>
      <c r="B14" s="264">
        <v>3216</v>
      </c>
      <c r="C14" s="265">
        <v>3008</v>
      </c>
      <c r="D14" s="265">
        <v>2935</v>
      </c>
      <c r="E14" s="231">
        <f>(D14-B14)/B14</f>
        <v>-0.08737562189054726</v>
      </c>
      <c r="F14" s="228">
        <f t="shared" si="0"/>
        <v>-281</v>
      </c>
      <c r="G14" s="220"/>
      <c r="H14" s="231">
        <f>I14/C14</f>
        <v>-0.024268617021276594</v>
      </c>
      <c r="I14" s="232">
        <f>(D14-C14)</f>
        <v>-73</v>
      </c>
    </row>
    <row r="15" spans="1:9" ht="12.75">
      <c r="A15" s="230" t="s">
        <v>81</v>
      </c>
      <c r="B15" s="264">
        <v>0</v>
      </c>
      <c r="C15" s="265">
        <v>0</v>
      </c>
      <c r="D15" s="265">
        <v>0</v>
      </c>
      <c r="E15" s="231">
        <v>0</v>
      </c>
      <c r="F15" s="228">
        <f t="shared" si="0"/>
        <v>0</v>
      </c>
      <c r="G15" s="220"/>
      <c r="H15" s="231"/>
      <c r="I15" s="232"/>
    </row>
    <row r="16" spans="1:9" ht="12.75">
      <c r="A16" s="230" t="s">
        <v>82</v>
      </c>
      <c r="B16" s="264">
        <v>971</v>
      </c>
      <c r="C16" s="265">
        <v>988</v>
      </c>
      <c r="D16" s="265">
        <v>986</v>
      </c>
      <c r="E16" s="231">
        <f>(D16-B16)/B16</f>
        <v>0.015447991761071062</v>
      </c>
      <c r="F16" s="228">
        <f t="shared" si="0"/>
        <v>15</v>
      </c>
      <c r="G16" s="220"/>
      <c r="H16" s="231">
        <f>I16/C16</f>
        <v>-0.0020242914979757085</v>
      </c>
      <c r="I16" s="232">
        <f>(D16-C16)</f>
        <v>-2</v>
      </c>
    </row>
    <row r="17" spans="1:9" ht="12.75">
      <c r="A17" s="230" t="s">
        <v>133</v>
      </c>
      <c r="B17" s="264">
        <v>541496</v>
      </c>
      <c r="C17" s="265">
        <v>385099</v>
      </c>
      <c r="D17" s="265">
        <v>340725</v>
      </c>
      <c r="E17" s="231">
        <f>(D17-B17)/B17</f>
        <v>-0.3707709752241937</v>
      </c>
      <c r="F17" s="228">
        <f t="shared" si="0"/>
        <v>-200771</v>
      </c>
      <c r="G17" s="220"/>
      <c r="H17" s="231">
        <f>I17/C17</f>
        <v>-0.1152275129252478</v>
      </c>
      <c r="I17" s="232">
        <f>(D17-C17)</f>
        <v>-44374</v>
      </c>
    </row>
    <row r="18" spans="1:9" ht="12.75">
      <c r="A18" s="230" t="s">
        <v>134</v>
      </c>
      <c r="B18" s="264">
        <v>17000</v>
      </c>
      <c r="C18" s="265">
        <v>43000</v>
      </c>
      <c r="D18" s="265">
        <v>20000</v>
      </c>
      <c r="E18" s="231">
        <f>(D18-B18)/B18</f>
        <v>0.17647058823529413</v>
      </c>
      <c r="F18" s="228">
        <f t="shared" si="0"/>
        <v>3000</v>
      </c>
      <c r="G18" s="220"/>
      <c r="H18" s="231">
        <f>I18/C18</f>
        <v>-0.5348837209302325</v>
      </c>
      <c r="I18" s="232">
        <f>(D18-C18)</f>
        <v>-23000</v>
      </c>
    </row>
    <row r="19" spans="1:9" ht="12.75">
      <c r="A19" s="230" t="s">
        <v>135</v>
      </c>
      <c r="B19" s="264">
        <v>0</v>
      </c>
      <c r="C19" s="265">
        <v>0</v>
      </c>
      <c r="D19" s="265">
        <v>0</v>
      </c>
      <c r="E19" s="231">
        <v>0</v>
      </c>
      <c r="F19" s="228">
        <f t="shared" si="0"/>
        <v>0</v>
      </c>
      <c r="G19" s="220"/>
      <c r="H19" s="220"/>
      <c r="I19" s="229"/>
    </row>
    <row r="20" spans="1:9" ht="12.75">
      <c r="A20" s="230" t="s">
        <v>136</v>
      </c>
      <c r="B20" s="264">
        <v>0</v>
      </c>
      <c r="C20" s="265">
        <v>0</v>
      </c>
      <c r="D20" s="265">
        <v>0</v>
      </c>
      <c r="E20" s="231">
        <v>0</v>
      </c>
      <c r="F20" s="228">
        <f t="shared" si="0"/>
        <v>0</v>
      </c>
      <c r="G20" s="220"/>
      <c r="H20" s="220"/>
      <c r="I20" s="229"/>
    </row>
    <row r="21" spans="1:9" ht="12.75">
      <c r="A21" s="230" t="s">
        <v>137</v>
      </c>
      <c r="B21" s="264">
        <v>0</v>
      </c>
      <c r="C21" s="265">
        <v>0</v>
      </c>
      <c r="D21" s="265">
        <v>0</v>
      </c>
      <c r="E21" s="231">
        <v>0</v>
      </c>
      <c r="F21" s="228">
        <f t="shared" si="0"/>
        <v>0</v>
      </c>
      <c r="G21" s="220"/>
      <c r="H21" s="231"/>
      <c r="I21" s="232">
        <f>(D21-C21)</f>
        <v>0</v>
      </c>
    </row>
    <row r="22" spans="1:9" ht="12.75">
      <c r="A22" s="230" t="s">
        <v>138</v>
      </c>
      <c r="B22" s="264">
        <v>0</v>
      </c>
      <c r="C22" s="265">
        <v>0</v>
      </c>
      <c r="D22" s="265">
        <v>0</v>
      </c>
      <c r="E22" s="231">
        <v>0</v>
      </c>
      <c r="F22" s="228">
        <f t="shared" si="0"/>
        <v>0</v>
      </c>
      <c r="G22" s="220"/>
      <c r="H22" s="220"/>
      <c r="I22" s="229"/>
    </row>
    <row r="23" spans="1:9" ht="12.75">
      <c r="A23" s="230" t="s">
        <v>139</v>
      </c>
      <c r="B23" s="264">
        <v>0</v>
      </c>
      <c r="C23" s="265">
        <v>0</v>
      </c>
      <c r="D23" s="265">
        <v>0</v>
      </c>
      <c r="E23" s="231">
        <v>0</v>
      </c>
      <c r="F23" s="228">
        <f t="shared" si="0"/>
        <v>0</v>
      </c>
      <c r="G23" s="220"/>
      <c r="H23" s="220"/>
      <c r="I23" s="229"/>
    </row>
    <row r="24" spans="1:9" ht="12.75">
      <c r="A24" s="230" t="s">
        <v>140</v>
      </c>
      <c r="B24" s="264">
        <v>25030676</v>
      </c>
      <c r="C24" s="265">
        <v>24979918</v>
      </c>
      <c r="D24" s="265">
        <v>26869485</v>
      </c>
      <c r="E24" s="231">
        <f>(D24-B24)/B24</f>
        <v>0.07346221891889776</v>
      </c>
      <c r="F24" s="228">
        <f t="shared" si="0"/>
        <v>1838809</v>
      </c>
      <c r="G24" s="220"/>
      <c r="H24" s="231">
        <f>I24/C24</f>
        <v>0.07564344286478443</v>
      </c>
      <c r="I24" s="232">
        <f>(D24-C24)</f>
        <v>1889567</v>
      </c>
    </row>
    <row r="25" spans="1:9" ht="12.75">
      <c r="A25" s="230" t="s">
        <v>141</v>
      </c>
      <c r="B25" s="264">
        <v>0</v>
      </c>
      <c r="C25" s="265">
        <v>0</v>
      </c>
      <c r="D25" s="265">
        <v>0</v>
      </c>
      <c r="E25" s="231"/>
      <c r="F25" s="228">
        <f t="shared" si="0"/>
        <v>0</v>
      </c>
      <c r="G25" s="220"/>
      <c r="H25" s="220"/>
      <c r="I25" s="229"/>
    </row>
    <row r="26" spans="1:9" ht="12.75">
      <c r="A26" s="230" t="s">
        <v>129</v>
      </c>
      <c r="B26" s="264">
        <v>0</v>
      </c>
      <c r="C26" s="265">
        <v>0</v>
      </c>
      <c r="D26" s="265">
        <v>0</v>
      </c>
      <c r="E26" s="231"/>
      <c r="F26" s="228">
        <f t="shared" si="0"/>
        <v>0</v>
      </c>
      <c r="G26" s="220"/>
      <c r="H26" s="220"/>
      <c r="I26" s="229"/>
    </row>
    <row r="27" spans="1:9" ht="12.75">
      <c r="A27" s="230" t="s">
        <v>130</v>
      </c>
      <c r="B27" s="264">
        <v>0</v>
      </c>
      <c r="C27" s="265">
        <v>0</v>
      </c>
      <c r="D27" s="265">
        <v>0</v>
      </c>
      <c r="E27" s="231"/>
      <c r="F27" s="228">
        <f t="shared" si="0"/>
        <v>0</v>
      </c>
      <c r="G27" s="220"/>
      <c r="H27" s="220"/>
      <c r="I27" s="229"/>
    </row>
    <row r="28" spans="1:9" ht="12.75">
      <c r="A28" s="230" t="s">
        <v>131</v>
      </c>
      <c r="B28" s="264">
        <v>0</v>
      </c>
      <c r="C28" s="265">
        <v>0</v>
      </c>
      <c r="D28" s="265">
        <v>0</v>
      </c>
      <c r="E28" s="231"/>
      <c r="F28" s="228">
        <f t="shared" si="0"/>
        <v>0</v>
      </c>
      <c r="G28" s="220"/>
      <c r="H28" s="220"/>
      <c r="I28" s="229"/>
    </row>
    <row r="29" spans="1:9" ht="12.75">
      <c r="A29" s="233" t="s">
        <v>142</v>
      </c>
      <c r="B29" s="264">
        <v>0</v>
      </c>
      <c r="C29" s="265">
        <v>0</v>
      </c>
      <c r="D29" s="265">
        <v>0</v>
      </c>
      <c r="E29" s="231"/>
      <c r="F29" s="228">
        <f t="shared" si="0"/>
        <v>0</v>
      </c>
      <c r="G29" s="220"/>
      <c r="H29" s="220"/>
      <c r="I29" s="229"/>
    </row>
    <row r="30" spans="1:9" ht="12.75">
      <c r="A30" s="230" t="s">
        <v>127</v>
      </c>
      <c r="B30" s="264">
        <v>242</v>
      </c>
      <c r="C30" s="265">
        <v>30625</v>
      </c>
      <c r="D30" s="265">
        <v>533</v>
      </c>
      <c r="E30" s="231">
        <f>(D30-B30)/B30</f>
        <v>1.2024793388429753</v>
      </c>
      <c r="F30" s="228">
        <f t="shared" si="0"/>
        <v>291</v>
      </c>
      <c r="G30" s="220"/>
      <c r="H30" s="231">
        <f>I30/C30</f>
        <v>-0.9825959183673469</v>
      </c>
      <c r="I30" s="232">
        <f aca="true" t="shared" si="1" ref="I30:I49">(D30-C30)</f>
        <v>-30092</v>
      </c>
    </row>
    <row r="31" spans="1:9" ht="12.75">
      <c r="A31" s="230" t="s">
        <v>143</v>
      </c>
      <c r="B31" s="264"/>
      <c r="C31" s="265"/>
      <c r="D31" s="265"/>
      <c r="E31" s="231" t="e">
        <f>(D31-B31)/B31</f>
        <v>#DIV/0!</v>
      </c>
      <c r="F31" s="228">
        <f t="shared" si="0"/>
        <v>0</v>
      </c>
      <c r="G31" s="220"/>
      <c r="H31" s="231" t="e">
        <f>I31/C31</f>
        <v>#DIV/0!</v>
      </c>
      <c r="I31" s="232">
        <f t="shared" si="1"/>
        <v>0</v>
      </c>
    </row>
    <row r="32" spans="1:9" ht="12.75">
      <c r="A32" s="230" t="s">
        <v>83</v>
      </c>
      <c r="B32" s="266">
        <v>138867</v>
      </c>
      <c r="C32" s="265">
        <v>86835</v>
      </c>
      <c r="D32" s="265">
        <v>113345</v>
      </c>
      <c r="E32" s="231">
        <f>(D32-B32)/B32</f>
        <v>-0.18378736488870645</v>
      </c>
      <c r="F32" s="228">
        <f t="shared" si="0"/>
        <v>-25522</v>
      </c>
      <c r="G32" s="220"/>
      <c r="H32" s="231">
        <f>I32/C32</f>
        <v>0.3052916450739909</v>
      </c>
      <c r="I32" s="232">
        <f t="shared" si="1"/>
        <v>26510</v>
      </c>
    </row>
    <row r="33" spans="1:9" ht="12.75">
      <c r="A33" s="230" t="s">
        <v>84</v>
      </c>
      <c r="B33" s="266">
        <v>28594180</v>
      </c>
      <c r="C33" s="265">
        <v>27715080</v>
      </c>
      <c r="D33" s="265">
        <v>29333351</v>
      </c>
      <c r="E33" s="231">
        <f>(D33-B33)/B33</f>
        <v>0.02585040032622023</v>
      </c>
      <c r="F33" s="228">
        <f t="shared" si="0"/>
        <v>739171</v>
      </c>
      <c r="G33" s="220"/>
      <c r="H33" s="231">
        <f>I33/C33</f>
        <v>0.058389548217071714</v>
      </c>
      <c r="I33" s="232">
        <f t="shared" si="1"/>
        <v>1618271</v>
      </c>
    </row>
    <row r="34" spans="1:9" ht="12.75">
      <c r="A34" s="230"/>
      <c r="B34" s="266">
        <v>1803276</v>
      </c>
      <c r="C34" s="266">
        <v>1541339</v>
      </c>
      <c r="D34" s="266">
        <v>789961</v>
      </c>
      <c r="E34" s="231"/>
      <c r="F34" s="228">
        <f t="shared" si="0"/>
        <v>-1013315</v>
      </c>
      <c r="G34" s="220"/>
      <c r="H34" s="231"/>
      <c r="I34" s="232">
        <f t="shared" si="1"/>
        <v>-751378</v>
      </c>
    </row>
    <row r="35" spans="1:9" ht="12.75">
      <c r="A35" s="203" t="s">
        <v>3</v>
      </c>
      <c r="B35" s="267">
        <v>30397456</v>
      </c>
      <c r="C35" s="267">
        <v>29256419</v>
      </c>
      <c r="D35" s="267">
        <v>30123312</v>
      </c>
      <c r="E35" s="209">
        <f>(D35-B35)/B35</f>
        <v>-0.009018649455401795</v>
      </c>
      <c r="F35" s="208">
        <f t="shared" si="0"/>
        <v>-274144</v>
      </c>
      <c r="G35" s="251"/>
      <c r="H35" s="209">
        <f>I35/C35</f>
        <v>0.029630864939417228</v>
      </c>
      <c r="I35" s="210">
        <f t="shared" si="1"/>
        <v>866893</v>
      </c>
    </row>
    <row r="36" spans="2:9" ht="12.75">
      <c r="B36" s="268"/>
      <c r="C36" s="265"/>
      <c r="D36" s="265"/>
      <c r="E36" s="231"/>
      <c r="F36" s="228">
        <f t="shared" si="0"/>
        <v>0</v>
      </c>
      <c r="G36" s="220"/>
      <c r="H36" s="231"/>
      <c r="I36" s="232">
        <f t="shared" si="1"/>
        <v>0</v>
      </c>
    </row>
    <row r="37" spans="1:9" ht="12.75">
      <c r="A37" s="204" t="s">
        <v>132</v>
      </c>
      <c r="B37" s="264"/>
      <c r="C37" s="264"/>
      <c r="D37" s="264"/>
      <c r="E37" s="231"/>
      <c r="F37" s="228">
        <f t="shared" si="0"/>
        <v>0</v>
      </c>
      <c r="G37" s="220"/>
      <c r="H37" s="231"/>
      <c r="I37" s="232">
        <f t="shared" si="1"/>
        <v>0</v>
      </c>
    </row>
    <row r="38" spans="1:9" ht="12.75">
      <c r="A38" s="233" t="s">
        <v>85</v>
      </c>
      <c r="B38" s="264">
        <v>12032129</v>
      </c>
      <c r="C38" s="265">
        <v>11690362</v>
      </c>
      <c r="D38" s="265">
        <v>10535528</v>
      </c>
      <c r="E38" s="231">
        <f>(D38-B38)/B38</f>
        <v>-0.12438372294711933</v>
      </c>
      <c r="F38" s="228">
        <f t="shared" si="0"/>
        <v>-1496601</v>
      </c>
      <c r="G38" s="220"/>
      <c r="H38" s="231">
        <f>I38/C38</f>
        <v>-0.09878513599493326</v>
      </c>
      <c r="I38" s="232">
        <f t="shared" si="1"/>
        <v>-1154834</v>
      </c>
    </row>
    <row r="39" spans="1:10" ht="12.75">
      <c r="A39" s="234" t="s">
        <v>144</v>
      </c>
      <c r="B39" s="264">
        <v>351100</v>
      </c>
      <c r="C39" s="266">
        <v>411384</v>
      </c>
      <c r="D39" s="266">
        <v>186500</v>
      </c>
      <c r="E39" s="231">
        <f>(D39-B39)/B39</f>
        <v>-0.46881230418684133</v>
      </c>
      <c r="F39" s="228">
        <f t="shared" si="0"/>
        <v>-164600</v>
      </c>
      <c r="G39" s="220"/>
      <c r="H39" s="231">
        <f>I39/C39</f>
        <v>-0.5466522762188126</v>
      </c>
      <c r="I39" s="232">
        <f t="shared" si="1"/>
        <v>-224884</v>
      </c>
      <c r="J39" s="68"/>
    </row>
    <row r="40" spans="1:10" ht="12.75">
      <c r="A40" s="233" t="s">
        <v>86</v>
      </c>
      <c r="B40" s="266">
        <v>199000</v>
      </c>
      <c r="C40" s="266">
        <v>311000</v>
      </c>
      <c r="D40" s="266">
        <v>218000</v>
      </c>
      <c r="E40" s="231">
        <f>(D40-B40)/B40</f>
        <v>0.09547738693467336</v>
      </c>
      <c r="F40" s="228">
        <f t="shared" si="0"/>
        <v>19000</v>
      </c>
      <c r="G40" s="220"/>
      <c r="H40" s="231">
        <f>I40/C40</f>
        <v>-0.2990353697749196</v>
      </c>
      <c r="I40" s="232">
        <f t="shared" si="1"/>
        <v>-93000</v>
      </c>
      <c r="J40" s="68"/>
    </row>
    <row r="41" spans="1:10" ht="12.75">
      <c r="A41" s="233" t="s">
        <v>145</v>
      </c>
      <c r="B41" s="266">
        <v>0</v>
      </c>
      <c r="C41" s="265">
        <v>0</v>
      </c>
      <c r="D41" s="265">
        <v>0</v>
      </c>
      <c r="E41" s="231"/>
      <c r="F41" s="228">
        <f t="shared" si="0"/>
        <v>0</v>
      </c>
      <c r="G41" s="220"/>
      <c r="H41" s="231"/>
      <c r="I41" s="232">
        <f t="shared" si="1"/>
        <v>0</v>
      </c>
      <c r="J41" s="68"/>
    </row>
    <row r="42" spans="1:10" ht="12.75">
      <c r="A42" s="233" t="s">
        <v>87</v>
      </c>
      <c r="B42" s="264">
        <v>0</v>
      </c>
      <c r="C42" s="265">
        <v>0</v>
      </c>
      <c r="D42" s="265">
        <v>0</v>
      </c>
      <c r="E42" s="231"/>
      <c r="F42" s="228">
        <f t="shared" si="0"/>
        <v>0</v>
      </c>
      <c r="G42" s="220"/>
      <c r="H42" s="231"/>
      <c r="I42" s="232">
        <f t="shared" si="1"/>
        <v>0</v>
      </c>
      <c r="J42" s="68"/>
    </row>
    <row r="43" spans="1:10" ht="12.75">
      <c r="A43" s="233" t="s">
        <v>88</v>
      </c>
      <c r="B43" s="264">
        <v>1773200</v>
      </c>
      <c r="C43" s="265">
        <v>1668290</v>
      </c>
      <c r="D43" s="265">
        <v>1403060</v>
      </c>
      <c r="E43" s="231">
        <f>(D43-B43)/B43</f>
        <v>-0.20874125874125873</v>
      </c>
      <c r="F43" s="228">
        <f t="shared" si="0"/>
        <v>-370140</v>
      </c>
      <c r="G43" s="220"/>
      <c r="H43" s="231">
        <f>I43/C43</f>
        <v>-0.1589831504114992</v>
      </c>
      <c r="I43" s="232">
        <f t="shared" si="1"/>
        <v>-265230</v>
      </c>
      <c r="J43" s="68"/>
    </row>
    <row r="44" spans="1:10" ht="12.75">
      <c r="A44" s="233" t="s">
        <v>89</v>
      </c>
      <c r="B44" s="265">
        <v>2965</v>
      </c>
      <c r="C44" s="265">
        <v>4592</v>
      </c>
      <c r="D44" s="265">
        <v>4190</v>
      </c>
      <c r="E44" s="231">
        <f>(D44-B44)/B44</f>
        <v>0.4131534569983137</v>
      </c>
      <c r="F44" s="228">
        <f t="shared" si="0"/>
        <v>1225</v>
      </c>
      <c r="G44" s="220"/>
      <c r="H44" s="231">
        <f>I44/C44</f>
        <v>-0.08754355400696864</v>
      </c>
      <c r="I44" s="232">
        <f t="shared" si="1"/>
        <v>-402</v>
      </c>
      <c r="J44" s="68"/>
    </row>
    <row r="45" spans="1:10" ht="12.75">
      <c r="A45" s="233" t="s">
        <v>90</v>
      </c>
      <c r="B45" s="264">
        <v>136417</v>
      </c>
      <c r="C45" s="265">
        <v>127340</v>
      </c>
      <c r="D45" s="265">
        <v>113191</v>
      </c>
      <c r="E45" s="231">
        <f>(D45-B45)/B45</f>
        <v>-0.17025737261485005</v>
      </c>
      <c r="F45" s="228">
        <f t="shared" si="0"/>
        <v>-23226</v>
      </c>
      <c r="G45" s="220"/>
      <c r="H45" s="231">
        <f>I45/C45</f>
        <v>-0.11111198366577667</v>
      </c>
      <c r="I45" s="232">
        <f t="shared" si="1"/>
        <v>-14149</v>
      </c>
      <c r="J45" s="68"/>
    </row>
    <row r="46" spans="1:10" ht="12.75">
      <c r="A46" s="233" t="s">
        <v>91</v>
      </c>
      <c r="B46" s="266">
        <v>14494811</v>
      </c>
      <c r="C46" s="265">
        <v>14212968</v>
      </c>
      <c r="D46" s="265">
        <v>12460469</v>
      </c>
      <c r="E46" s="231">
        <f>(D46-B46)/B46</f>
        <v>-0.14034967410061436</v>
      </c>
      <c r="F46" s="228">
        <f t="shared" si="0"/>
        <v>-2034342</v>
      </c>
      <c r="G46" s="220"/>
      <c r="H46" s="231">
        <f>I46/C46</f>
        <v>-0.12330281753958779</v>
      </c>
      <c r="I46" s="232">
        <f t="shared" si="1"/>
        <v>-1752499</v>
      </c>
      <c r="J46" s="68"/>
    </row>
    <row r="47" spans="1:10" ht="12.75">
      <c r="A47" s="233" t="s">
        <v>92</v>
      </c>
      <c r="B47" s="266">
        <v>15902645</v>
      </c>
      <c r="C47" s="265">
        <v>15043451</v>
      </c>
      <c r="D47" s="265">
        <v>17662843</v>
      </c>
      <c r="E47" s="231">
        <f>(D47-B47)/B47</f>
        <v>0.1106858638924531</v>
      </c>
      <c r="F47" s="228">
        <f t="shared" si="0"/>
        <v>1760198</v>
      </c>
      <c r="G47" s="220"/>
      <c r="H47" s="231">
        <f>I47/C47</f>
        <v>0.17412174905877648</v>
      </c>
      <c r="I47" s="232">
        <f t="shared" si="1"/>
        <v>2619392</v>
      </c>
      <c r="J47" s="68"/>
    </row>
    <row r="48" spans="1:10" ht="12.75">
      <c r="A48" s="230"/>
      <c r="B48" s="267"/>
      <c r="C48" s="266"/>
      <c r="D48" s="266"/>
      <c r="E48" s="231"/>
      <c r="F48" s="228">
        <f t="shared" si="0"/>
        <v>0</v>
      </c>
      <c r="G48" s="220"/>
      <c r="H48" s="231"/>
      <c r="I48" s="232">
        <f t="shared" si="1"/>
        <v>0</v>
      </c>
      <c r="J48" s="68"/>
    </row>
    <row r="49" spans="1:10" ht="12.75">
      <c r="A49" s="206" t="s">
        <v>93</v>
      </c>
      <c r="B49" s="269">
        <v>30397456</v>
      </c>
      <c r="C49" s="269">
        <v>29256419</v>
      </c>
      <c r="D49" s="269">
        <v>30123312</v>
      </c>
      <c r="E49" s="247">
        <f>(D49-B49)/B49</f>
        <v>-0.009018649455401795</v>
      </c>
      <c r="F49" s="248">
        <f t="shared" si="0"/>
        <v>-274144</v>
      </c>
      <c r="G49" s="249"/>
      <c r="H49" s="247">
        <f>I49/C49</f>
        <v>0.029630864939417228</v>
      </c>
      <c r="I49" s="250">
        <f t="shared" si="1"/>
        <v>866893</v>
      </c>
      <c r="J49" s="68"/>
    </row>
    <row r="50" ht="12.75">
      <c r="B50" s="46"/>
    </row>
    <row r="51" ht="12.75">
      <c r="B51" s="46"/>
    </row>
  </sheetData>
  <sheetProtection/>
  <mergeCells count="5">
    <mergeCell ref="E5:F5"/>
    <mergeCell ref="H5:I5"/>
    <mergeCell ref="A1:I1"/>
    <mergeCell ref="A2:I2"/>
    <mergeCell ref="A3:I3"/>
  </mergeCells>
  <printOptions horizontalCentered="1"/>
  <pageMargins left="0.75" right="0.75" top="1" bottom="1" header="0.5" footer="0.5"/>
  <pageSetup fitToHeight="1" fitToWidth="1" horizontalDpi="600" verticalDpi="6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showZeros="0" zoomScalePageLayoutView="0" workbookViewId="0" topLeftCell="A1">
      <selection activeCell="B7" sqref="B7"/>
    </sheetView>
  </sheetViews>
  <sheetFormatPr defaultColWidth="9.140625" defaultRowHeight="12.75"/>
  <cols>
    <col min="1" max="1" width="68.28125" style="17" customWidth="1"/>
    <col min="2" max="4" width="10.140625" style="0" bestFit="1" customWidth="1"/>
    <col min="5" max="5" width="8.7109375" style="0" customWidth="1"/>
    <col min="6" max="6" width="9.7109375" style="0" bestFit="1" customWidth="1"/>
    <col min="7" max="7" width="2.00390625" style="0" customWidth="1"/>
  </cols>
  <sheetData>
    <row r="1" spans="1:9" ht="15">
      <c r="A1" s="290" t="s">
        <v>95</v>
      </c>
      <c r="B1" s="282"/>
      <c r="C1" s="282"/>
      <c r="D1" s="282"/>
      <c r="E1" s="282"/>
      <c r="F1" s="282"/>
      <c r="G1" s="282"/>
      <c r="H1" s="282"/>
      <c r="I1" s="282"/>
    </row>
    <row r="2" spans="1:9" ht="15">
      <c r="A2" s="290" t="s">
        <v>96</v>
      </c>
      <c r="B2" s="282"/>
      <c r="C2" s="282"/>
      <c r="D2" s="282"/>
      <c r="E2" s="282"/>
      <c r="F2" s="282"/>
      <c r="G2" s="282"/>
      <c r="H2" s="282"/>
      <c r="I2" s="282"/>
    </row>
    <row r="3" spans="1:9" ht="15">
      <c r="A3" s="290" t="s">
        <v>25</v>
      </c>
      <c r="B3" s="282"/>
      <c r="C3" s="282"/>
      <c r="D3" s="282"/>
      <c r="E3" s="282"/>
      <c r="F3" s="282"/>
      <c r="G3" s="282"/>
      <c r="H3" s="282"/>
      <c r="I3" s="282"/>
    </row>
    <row r="4" spans="1:9" ht="12.75">
      <c r="A4" s="177"/>
      <c r="B4" s="178">
        <v>41639</v>
      </c>
      <c r="C4" s="178">
        <v>41912</v>
      </c>
      <c r="D4" s="179">
        <v>42004</v>
      </c>
      <c r="E4" s="286" t="s">
        <v>183</v>
      </c>
      <c r="F4" s="287"/>
      <c r="G4" s="65"/>
      <c r="H4" s="275" t="s">
        <v>182</v>
      </c>
      <c r="I4" s="279"/>
    </row>
    <row r="5" spans="1:9" ht="12.75">
      <c r="A5" s="246"/>
      <c r="C5" s="126"/>
      <c r="E5" s="117" t="s">
        <v>16</v>
      </c>
      <c r="F5" s="114" t="s">
        <v>17</v>
      </c>
      <c r="G5" s="70"/>
      <c r="H5" s="273" t="s">
        <v>16</v>
      </c>
      <c r="I5" s="115" t="s">
        <v>17</v>
      </c>
    </row>
    <row r="6" spans="1:9" ht="12.75">
      <c r="A6" s="169" t="s">
        <v>94</v>
      </c>
      <c r="B6" s="110">
        <v>8</v>
      </c>
      <c r="C6" s="110">
        <v>8</v>
      </c>
      <c r="D6" s="112">
        <v>8</v>
      </c>
      <c r="E6" s="235">
        <f>(D6-B6)/B6</f>
        <v>0</v>
      </c>
      <c r="F6" s="207">
        <f>D6-B6</f>
        <v>0</v>
      </c>
      <c r="G6" s="111"/>
      <c r="H6" s="111">
        <f>I6/C6</f>
        <v>0</v>
      </c>
      <c r="I6" s="236">
        <f>(D6-C6)</f>
        <v>0</v>
      </c>
    </row>
    <row r="7" spans="1:9" ht="12.75">
      <c r="A7" s="161"/>
      <c r="B7" s="114"/>
      <c r="C7" s="114"/>
      <c r="D7" s="115"/>
      <c r="E7" s="170"/>
      <c r="F7" s="42"/>
      <c r="G7" s="70"/>
      <c r="H7" s="70"/>
      <c r="I7" s="127"/>
    </row>
    <row r="8" spans="1:9" ht="12.75">
      <c r="A8" s="163" t="s">
        <v>26</v>
      </c>
      <c r="B8" s="35"/>
      <c r="C8" s="35"/>
      <c r="D8" s="162"/>
      <c r="E8" s="171"/>
      <c r="F8" s="35"/>
      <c r="G8" s="70"/>
      <c r="H8" s="70"/>
      <c r="I8" s="127"/>
    </row>
    <row r="9" spans="1:9" ht="12.75">
      <c r="A9" s="164" t="s">
        <v>27</v>
      </c>
      <c r="B9" s="38">
        <v>128313</v>
      </c>
      <c r="C9" s="38">
        <v>107664</v>
      </c>
      <c r="D9" s="165">
        <v>178327</v>
      </c>
      <c r="E9" s="170">
        <f>(D9-B9)/B9</f>
        <v>0.389781238066291</v>
      </c>
      <c r="F9" s="42">
        <f>D9-B9</f>
        <v>50014</v>
      </c>
      <c r="G9" s="70"/>
      <c r="H9" s="172">
        <f>I9/C9</f>
        <v>0.6563289493238222</v>
      </c>
      <c r="I9" s="173">
        <f>(D9-C9)</f>
        <v>70663</v>
      </c>
    </row>
    <row r="10" spans="1:9" ht="12.75">
      <c r="A10" s="164" t="s">
        <v>28</v>
      </c>
      <c r="B10" s="38">
        <v>8707</v>
      </c>
      <c r="C10" s="38">
        <v>8621</v>
      </c>
      <c r="D10" s="165">
        <v>13840</v>
      </c>
      <c r="E10" s="170">
        <f aca="true" t="shared" si="0" ref="E10:E22">(D10-B10)/B10</f>
        <v>0.5895256690019525</v>
      </c>
      <c r="F10" s="42">
        <f aca="true" t="shared" si="1" ref="F10:F22">D10-B10</f>
        <v>5133</v>
      </c>
      <c r="G10" s="70"/>
      <c r="H10" s="172">
        <f aca="true" t="shared" si="2" ref="H10:H43">I10/C10</f>
        <v>0.6053822062405754</v>
      </c>
      <c r="I10" s="173">
        <f aca="true" t="shared" si="3" ref="I10:I43">(D10-C10)</f>
        <v>5219</v>
      </c>
    </row>
    <row r="11" spans="1:9" ht="12.75">
      <c r="A11" s="164" t="s">
        <v>29</v>
      </c>
      <c r="B11" s="38">
        <v>5194</v>
      </c>
      <c r="C11" s="38">
        <v>5701</v>
      </c>
      <c r="D11" s="165">
        <v>6088</v>
      </c>
      <c r="E11" s="170">
        <f t="shared" si="0"/>
        <v>0.17212167886022334</v>
      </c>
      <c r="F11" s="42">
        <f t="shared" si="1"/>
        <v>894</v>
      </c>
      <c r="G11" s="70"/>
      <c r="H11" s="172">
        <f t="shared" si="2"/>
        <v>0.06788282757410981</v>
      </c>
      <c r="I11" s="173">
        <f t="shared" si="3"/>
        <v>387</v>
      </c>
    </row>
    <row r="12" spans="1:9" ht="12.75">
      <c r="A12" s="164" t="s">
        <v>30</v>
      </c>
      <c r="B12" s="38">
        <v>18223</v>
      </c>
      <c r="C12" s="38">
        <v>15227</v>
      </c>
      <c r="D12" s="165">
        <v>15319</v>
      </c>
      <c r="E12" s="170">
        <f t="shared" si="0"/>
        <v>-0.15935905174779125</v>
      </c>
      <c r="F12" s="42">
        <f t="shared" si="1"/>
        <v>-2904</v>
      </c>
      <c r="G12" s="70"/>
      <c r="H12" s="172">
        <f t="shared" si="2"/>
        <v>0.006041899257897157</v>
      </c>
      <c r="I12" s="173">
        <f t="shared" si="3"/>
        <v>92</v>
      </c>
    </row>
    <row r="13" spans="1:9" ht="12.75">
      <c r="A13" s="164" t="s">
        <v>31</v>
      </c>
      <c r="B13" s="38">
        <v>17053</v>
      </c>
      <c r="C13" s="38">
        <v>14686</v>
      </c>
      <c r="D13" s="165">
        <v>13326</v>
      </c>
      <c r="E13" s="170">
        <f t="shared" si="0"/>
        <v>-0.2185539201313552</v>
      </c>
      <c r="F13" s="42">
        <f t="shared" si="1"/>
        <v>-3727</v>
      </c>
      <c r="G13" s="70"/>
      <c r="H13" s="172">
        <f t="shared" si="2"/>
        <v>-0.09260520223341959</v>
      </c>
      <c r="I13" s="173">
        <f t="shared" si="3"/>
        <v>-1360</v>
      </c>
    </row>
    <row r="14" spans="1:9" ht="12.75">
      <c r="A14" s="164" t="s">
        <v>32</v>
      </c>
      <c r="B14" s="38">
        <v>3536</v>
      </c>
      <c r="C14" s="38">
        <v>3350</v>
      </c>
      <c r="D14" s="165">
        <v>3840</v>
      </c>
      <c r="E14" s="170">
        <f>(D14-B14)/B14</f>
        <v>0.08597285067873303</v>
      </c>
      <c r="F14" s="42">
        <f>D14-B14</f>
        <v>304</v>
      </c>
      <c r="G14" s="70"/>
      <c r="H14" s="172">
        <f t="shared" si="2"/>
        <v>0.14626865671641792</v>
      </c>
      <c r="I14" s="173">
        <f t="shared" si="3"/>
        <v>490</v>
      </c>
    </row>
    <row r="15" spans="1:9" ht="12.75">
      <c r="A15" s="164" t="s">
        <v>33</v>
      </c>
      <c r="B15" s="38">
        <v>0</v>
      </c>
      <c r="C15" s="38">
        <v>0</v>
      </c>
      <c r="D15" s="165">
        <v>0</v>
      </c>
      <c r="E15" s="170">
        <v>0</v>
      </c>
      <c r="F15" s="42">
        <v>0</v>
      </c>
      <c r="G15" s="70"/>
      <c r="H15" s="172"/>
      <c r="I15" s="173">
        <f t="shared" si="3"/>
        <v>0</v>
      </c>
    </row>
    <row r="16" spans="1:9" ht="12.75">
      <c r="A16" s="164" t="s">
        <v>34</v>
      </c>
      <c r="B16" s="38">
        <v>3536</v>
      </c>
      <c r="C16" s="38">
        <v>3350</v>
      </c>
      <c r="D16" s="165">
        <v>3840</v>
      </c>
      <c r="E16" s="170">
        <f>(D16-B16)/B16</f>
        <v>0.08597285067873303</v>
      </c>
      <c r="F16" s="42">
        <f>D16-B16</f>
        <v>304</v>
      </c>
      <c r="G16" s="70"/>
      <c r="H16" s="172">
        <f t="shared" si="2"/>
        <v>0.14626865671641792</v>
      </c>
      <c r="I16" s="173">
        <f t="shared" si="3"/>
        <v>490</v>
      </c>
    </row>
    <row r="17" spans="1:9" ht="12.75">
      <c r="A17" s="164" t="s">
        <v>35</v>
      </c>
      <c r="B17" s="38">
        <v>35315</v>
      </c>
      <c r="C17" s="38">
        <v>34655</v>
      </c>
      <c r="D17" s="165">
        <v>34009</v>
      </c>
      <c r="E17" s="170">
        <f t="shared" si="0"/>
        <v>-0.03698145264052102</v>
      </c>
      <c r="F17" s="42">
        <f t="shared" si="1"/>
        <v>-1306</v>
      </c>
      <c r="G17" s="70"/>
      <c r="H17" s="172">
        <f t="shared" si="2"/>
        <v>-0.0186408887606406</v>
      </c>
      <c r="I17" s="173">
        <f t="shared" si="3"/>
        <v>-646</v>
      </c>
    </row>
    <row r="18" spans="1:9" ht="12.75">
      <c r="A18" s="166" t="s">
        <v>36</v>
      </c>
      <c r="B18" s="38">
        <v>351</v>
      </c>
      <c r="C18" s="38">
        <v>533</v>
      </c>
      <c r="D18" s="165">
        <v>491</v>
      </c>
      <c r="E18" s="170">
        <f t="shared" si="0"/>
        <v>0.39886039886039887</v>
      </c>
      <c r="F18" s="42">
        <f t="shared" si="1"/>
        <v>140</v>
      </c>
      <c r="G18" s="70"/>
      <c r="H18" s="172">
        <f t="shared" si="2"/>
        <v>-0.07879924953095685</v>
      </c>
      <c r="I18" s="173">
        <f t="shared" si="3"/>
        <v>-42</v>
      </c>
    </row>
    <row r="19" spans="1:9" ht="12.75">
      <c r="A19" s="164" t="s">
        <v>37</v>
      </c>
      <c r="B19" s="38">
        <v>345</v>
      </c>
      <c r="C19" s="38">
        <v>328</v>
      </c>
      <c r="D19" s="165">
        <v>323</v>
      </c>
      <c r="E19" s="170">
        <f t="shared" si="0"/>
        <v>-0.06376811594202898</v>
      </c>
      <c r="F19" s="42">
        <f t="shared" si="1"/>
        <v>-22</v>
      </c>
      <c r="G19" s="89"/>
      <c r="H19" s="172">
        <f t="shared" si="2"/>
        <v>-0.01524390243902439</v>
      </c>
      <c r="I19" s="173">
        <f t="shared" si="3"/>
        <v>-5</v>
      </c>
    </row>
    <row r="20" spans="1:9" ht="12.75">
      <c r="A20" s="164" t="s">
        <v>38</v>
      </c>
      <c r="B20" s="38">
        <v>0</v>
      </c>
      <c r="C20" s="38">
        <v>0</v>
      </c>
      <c r="D20" s="165">
        <v>0</v>
      </c>
      <c r="E20" s="170">
        <v>0</v>
      </c>
      <c r="F20" s="42">
        <f t="shared" si="1"/>
        <v>0</v>
      </c>
      <c r="G20" s="70"/>
      <c r="H20" s="172"/>
      <c r="I20" s="173">
        <f t="shared" si="3"/>
        <v>0</v>
      </c>
    </row>
    <row r="21" spans="1:9" ht="12.75">
      <c r="A21" s="164" t="s">
        <v>39</v>
      </c>
      <c r="B21" s="38">
        <v>125743</v>
      </c>
      <c r="C21" s="38">
        <v>158330</v>
      </c>
      <c r="D21" s="165">
        <v>121134</v>
      </c>
      <c r="E21" s="170">
        <f t="shared" si="0"/>
        <v>-0.036654127863976524</v>
      </c>
      <c r="F21" s="42">
        <f t="shared" si="1"/>
        <v>-4609</v>
      </c>
      <c r="G21" s="70"/>
      <c r="H21" s="172">
        <f t="shared" si="2"/>
        <v>-0.23492705109581255</v>
      </c>
      <c r="I21" s="173">
        <f t="shared" si="3"/>
        <v>-37196</v>
      </c>
    </row>
    <row r="22" spans="1:9" ht="12.75">
      <c r="A22" s="163" t="s">
        <v>40</v>
      </c>
      <c r="B22" s="40">
        <v>342429</v>
      </c>
      <c r="C22" s="40">
        <v>348562</v>
      </c>
      <c r="D22" s="167">
        <v>386206</v>
      </c>
      <c r="E22" s="170">
        <f t="shared" si="0"/>
        <v>0.12784256006354602</v>
      </c>
      <c r="F22" s="42">
        <f t="shared" si="1"/>
        <v>43777</v>
      </c>
      <c r="G22" s="70"/>
      <c r="H22" s="172">
        <f t="shared" si="2"/>
        <v>0.10799800322467738</v>
      </c>
      <c r="I22" s="173">
        <f t="shared" si="3"/>
        <v>37644</v>
      </c>
    </row>
    <row r="23" spans="1:9" ht="12.75">
      <c r="A23" s="161"/>
      <c r="B23" s="38"/>
      <c r="C23" s="38"/>
      <c r="D23" s="165"/>
      <c r="E23" s="174"/>
      <c r="F23" s="35"/>
      <c r="G23" s="70"/>
      <c r="H23" s="172"/>
      <c r="I23" s="173">
        <f t="shared" si="3"/>
        <v>0</v>
      </c>
    </row>
    <row r="24" spans="1:9" ht="12.75">
      <c r="A24" s="163" t="s">
        <v>41</v>
      </c>
      <c r="B24" s="35"/>
      <c r="C24" s="35"/>
      <c r="D24" s="162"/>
      <c r="E24" s="171"/>
      <c r="F24" s="35"/>
      <c r="G24" s="70"/>
      <c r="H24" s="172"/>
      <c r="I24" s="173">
        <f t="shared" si="3"/>
        <v>0</v>
      </c>
    </row>
    <row r="25" spans="1:9" ht="12.75">
      <c r="A25" s="164" t="s">
        <v>42</v>
      </c>
      <c r="B25" s="38">
        <v>207</v>
      </c>
      <c r="C25" s="38">
        <v>558</v>
      </c>
      <c r="D25" s="165">
        <v>571</v>
      </c>
      <c r="E25" s="170">
        <f>(D25-B25)/B25</f>
        <v>1.7584541062801933</v>
      </c>
      <c r="F25" s="42">
        <f>D25-B25</f>
        <v>364</v>
      </c>
      <c r="G25" s="70"/>
      <c r="H25" s="172">
        <f t="shared" si="2"/>
        <v>0.023297491039426525</v>
      </c>
      <c r="I25" s="173">
        <f t="shared" si="3"/>
        <v>13</v>
      </c>
    </row>
    <row r="26" spans="1:9" ht="12.75">
      <c r="A26" s="164" t="s">
        <v>43</v>
      </c>
      <c r="B26" s="38">
        <v>0</v>
      </c>
      <c r="C26" s="38">
        <v>0</v>
      </c>
      <c r="D26" s="165">
        <v>0</v>
      </c>
      <c r="E26" s="170">
        <v>0</v>
      </c>
      <c r="F26" s="42">
        <f>D26-B26</f>
        <v>0</v>
      </c>
      <c r="G26" s="70"/>
      <c r="H26" s="172"/>
      <c r="I26" s="173">
        <f t="shared" si="3"/>
        <v>0</v>
      </c>
    </row>
    <row r="27" spans="1:9" ht="12.75">
      <c r="A27" s="164" t="s">
        <v>44</v>
      </c>
      <c r="B27" s="39">
        <v>68726</v>
      </c>
      <c r="C27" s="39">
        <v>74734</v>
      </c>
      <c r="D27" s="168">
        <v>108684</v>
      </c>
      <c r="E27" s="170">
        <f>(D27-B27)/B27</f>
        <v>0.5814102377557256</v>
      </c>
      <c r="F27" s="42">
        <f>D27-B27</f>
        <v>39958</v>
      </c>
      <c r="G27" s="70"/>
      <c r="H27" s="172">
        <f t="shared" si="2"/>
        <v>0.45427783873471245</v>
      </c>
      <c r="I27" s="173">
        <f t="shared" si="3"/>
        <v>33950</v>
      </c>
    </row>
    <row r="28" spans="1:9" ht="12.75">
      <c r="A28" s="163" t="s">
        <v>45</v>
      </c>
      <c r="B28" s="40">
        <v>68933</v>
      </c>
      <c r="C28" s="40">
        <v>75292</v>
      </c>
      <c r="D28" s="167">
        <v>109255</v>
      </c>
      <c r="E28" s="170">
        <f>(D28-B28)/B28</f>
        <v>0.5849448014738949</v>
      </c>
      <c r="F28" s="42">
        <f>D28-B28</f>
        <v>40322</v>
      </c>
      <c r="G28" s="70"/>
      <c r="H28" s="172">
        <f t="shared" si="2"/>
        <v>0.451083780481326</v>
      </c>
      <c r="I28" s="173">
        <f t="shared" si="3"/>
        <v>33963</v>
      </c>
    </row>
    <row r="29" spans="1:9" ht="12.75">
      <c r="A29" s="161"/>
      <c r="B29" s="38"/>
      <c r="C29" s="38"/>
      <c r="D29" s="165"/>
      <c r="E29" s="170"/>
      <c r="F29" s="42"/>
      <c r="G29" s="70"/>
      <c r="H29" s="172"/>
      <c r="I29" s="173">
        <f t="shared" si="3"/>
        <v>0</v>
      </c>
    </row>
    <row r="30" spans="1:9" ht="12.75">
      <c r="A30" s="161"/>
      <c r="B30" s="38"/>
      <c r="C30" s="38"/>
      <c r="D30" s="165"/>
      <c r="E30" s="170"/>
      <c r="F30" s="42"/>
      <c r="G30" s="70"/>
      <c r="H30" s="172"/>
      <c r="I30" s="173">
        <f t="shared" si="3"/>
        <v>0</v>
      </c>
    </row>
    <row r="31" spans="1:9" ht="12.75">
      <c r="A31" s="164" t="s">
        <v>46</v>
      </c>
      <c r="B31" s="38">
        <v>434</v>
      </c>
      <c r="C31" s="38">
        <v>118</v>
      </c>
      <c r="D31" s="165">
        <v>0</v>
      </c>
      <c r="E31" s="170">
        <f>(D31-B31)/B31</f>
        <v>-1</v>
      </c>
      <c r="F31" s="42">
        <f>D31-B31</f>
        <v>-434</v>
      </c>
      <c r="G31" s="20"/>
      <c r="H31" s="172">
        <f>I31/C31</f>
        <v>-1</v>
      </c>
      <c r="I31" s="173">
        <f>(D31-C31)</f>
        <v>-118</v>
      </c>
    </row>
    <row r="32" spans="1:9" ht="12.75">
      <c r="A32" s="161"/>
      <c r="B32" s="38"/>
      <c r="C32" s="38"/>
      <c r="D32" s="165"/>
      <c r="E32" s="170"/>
      <c r="F32" s="42"/>
      <c r="G32" s="20"/>
      <c r="H32" s="172"/>
      <c r="I32" s="173">
        <f t="shared" si="3"/>
        <v>0</v>
      </c>
    </row>
    <row r="33" spans="1:9" ht="12.75">
      <c r="A33" s="163" t="s">
        <v>47</v>
      </c>
      <c r="B33" s="38"/>
      <c r="C33" s="38"/>
      <c r="D33" s="165"/>
      <c r="E33" s="170"/>
      <c r="F33" s="42"/>
      <c r="G33" s="20"/>
      <c r="H33" s="172"/>
      <c r="I33" s="173">
        <f t="shared" si="3"/>
        <v>0</v>
      </c>
    </row>
    <row r="34" spans="1:9" ht="12.75">
      <c r="A34" s="164" t="s">
        <v>48</v>
      </c>
      <c r="B34" s="38">
        <v>0</v>
      </c>
      <c r="C34" s="38">
        <v>0</v>
      </c>
      <c r="D34" s="165">
        <v>0</v>
      </c>
      <c r="E34" s="170">
        <v>0</v>
      </c>
      <c r="F34" s="42">
        <f aca="true" t="shared" si="4" ref="F34:F43">D34-B34</f>
        <v>0</v>
      </c>
      <c r="G34" s="20"/>
      <c r="H34" s="172"/>
      <c r="I34" s="173">
        <f t="shared" si="3"/>
        <v>0</v>
      </c>
    </row>
    <row r="35" spans="1:9" ht="12.75">
      <c r="A35" s="164" t="s">
        <v>49</v>
      </c>
      <c r="B35" s="38">
        <v>0</v>
      </c>
      <c r="C35" s="38">
        <v>0</v>
      </c>
      <c r="D35" s="165">
        <v>0</v>
      </c>
      <c r="E35" s="170">
        <v>0</v>
      </c>
      <c r="F35" s="42">
        <f t="shared" si="4"/>
        <v>0</v>
      </c>
      <c r="G35" s="20"/>
      <c r="H35" s="172"/>
      <c r="I35" s="173">
        <f t="shared" si="3"/>
        <v>0</v>
      </c>
    </row>
    <row r="36" spans="1:9" ht="12.75">
      <c r="A36" s="164" t="s">
        <v>50</v>
      </c>
      <c r="B36" s="38">
        <v>23050</v>
      </c>
      <c r="C36" s="38">
        <v>22776</v>
      </c>
      <c r="D36" s="165">
        <v>23071</v>
      </c>
      <c r="E36" s="170">
        <f aca="true" t="shared" si="5" ref="E36:E43">(D36-B36)/B36</f>
        <v>0.0009110629067245119</v>
      </c>
      <c r="F36" s="42">
        <f t="shared" si="4"/>
        <v>21</v>
      </c>
      <c r="G36" s="20"/>
      <c r="H36" s="172">
        <f t="shared" si="2"/>
        <v>0.012952230417983842</v>
      </c>
      <c r="I36" s="173">
        <f t="shared" si="3"/>
        <v>295</v>
      </c>
    </row>
    <row r="37" spans="1:9" ht="12.75">
      <c r="A37" s="164" t="s">
        <v>51</v>
      </c>
      <c r="B37" s="38">
        <v>1127300</v>
      </c>
      <c r="C37" s="38">
        <v>1127300</v>
      </c>
      <c r="D37" s="165">
        <v>1127300</v>
      </c>
      <c r="E37" s="170">
        <f>(D37-B37)/B37</f>
        <v>0</v>
      </c>
      <c r="F37" s="42">
        <f>D37-B37</f>
        <v>0</v>
      </c>
      <c r="G37" s="20"/>
      <c r="H37" s="172">
        <f>I37/C37</f>
        <v>0</v>
      </c>
      <c r="I37" s="173">
        <f>(D37-C37)</f>
        <v>0</v>
      </c>
    </row>
    <row r="38" spans="1:9" ht="12.75">
      <c r="A38" s="164" t="s">
        <v>52</v>
      </c>
      <c r="B38" s="38">
        <v>614065</v>
      </c>
      <c r="C38" s="38">
        <v>614046</v>
      </c>
      <c r="D38" s="165">
        <v>614055</v>
      </c>
      <c r="E38" s="170">
        <f t="shared" si="5"/>
        <v>-1.6284920977420956E-05</v>
      </c>
      <c r="F38" s="42">
        <f t="shared" si="4"/>
        <v>-10</v>
      </c>
      <c r="G38" s="20"/>
      <c r="H38" s="172">
        <f t="shared" si="2"/>
        <v>1.4656882383404501E-05</v>
      </c>
      <c r="I38" s="173">
        <f t="shared" si="3"/>
        <v>9</v>
      </c>
    </row>
    <row r="39" spans="1:9" ht="12.75">
      <c r="A39" s="164" t="s">
        <v>53</v>
      </c>
      <c r="B39" s="38">
        <v>23392</v>
      </c>
      <c r="C39" s="38">
        <v>48508</v>
      </c>
      <c r="D39" s="165">
        <v>48517</v>
      </c>
      <c r="E39" s="170">
        <f t="shared" si="5"/>
        <v>1.0740851573187415</v>
      </c>
      <c r="F39" s="42">
        <f t="shared" si="4"/>
        <v>25125</v>
      </c>
      <c r="G39" s="20"/>
      <c r="H39" s="172">
        <f t="shared" si="2"/>
        <v>0.00018553640636596026</v>
      </c>
      <c r="I39" s="173">
        <f t="shared" si="3"/>
        <v>9</v>
      </c>
    </row>
    <row r="40" spans="1:9" ht="12.75">
      <c r="A40" s="163" t="s">
        <v>54</v>
      </c>
      <c r="B40" s="38">
        <v>46442</v>
      </c>
      <c r="C40" s="38">
        <v>71284</v>
      </c>
      <c r="D40" s="165">
        <v>71588</v>
      </c>
      <c r="E40" s="170">
        <f t="shared" si="5"/>
        <v>0.5414495499763146</v>
      </c>
      <c r="F40" s="42">
        <f t="shared" si="4"/>
        <v>25146</v>
      </c>
      <c r="G40" s="20"/>
      <c r="H40" s="172">
        <f t="shared" si="2"/>
        <v>0.0042646316143875205</v>
      </c>
      <c r="I40" s="173">
        <f t="shared" si="3"/>
        <v>304</v>
      </c>
    </row>
    <row r="41" spans="1:9" ht="12.75">
      <c r="A41" s="164" t="s">
        <v>55</v>
      </c>
      <c r="B41" s="38">
        <v>226620</v>
      </c>
      <c r="C41" s="38">
        <v>201868</v>
      </c>
      <c r="D41" s="165">
        <v>205363</v>
      </c>
      <c r="E41" s="170">
        <f t="shared" si="5"/>
        <v>-0.09380019415762068</v>
      </c>
      <c r="F41" s="42">
        <f t="shared" si="4"/>
        <v>-21257</v>
      </c>
      <c r="G41" s="20"/>
      <c r="H41" s="172">
        <f t="shared" si="2"/>
        <v>0.017313293835575724</v>
      </c>
      <c r="I41" s="173">
        <f t="shared" si="3"/>
        <v>3495</v>
      </c>
    </row>
    <row r="42" spans="1:9" ht="12.75">
      <c r="A42" s="163" t="s">
        <v>56</v>
      </c>
      <c r="B42" s="40">
        <v>273062</v>
      </c>
      <c r="C42" s="40">
        <v>273152</v>
      </c>
      <c r="D42" s="167">
        <v>276951</v>
      </c>
      <c r="E42" s="170">
        <f t="shared" si="5"/>
        <v>0.01424218675612132</v>
      </c>
      <c r="F42" s="42">
        <f t="shared" si="4"/>
        <v>3889</v>
      </c>
      <c r="G42" s="21"/>
      <c r="H42" s="172">
        <f t="shared" si="2"/>
        <v>0.013908007263355202</v>
      </c>
      <c r="I42" s="173">
        <f t="shared" si="3"/>
        <v>3799</v>
      </c>
    </row>
    <row r="43" spans="1:9" ht="12.75">
      <c r="A43" s="206" t="s">
        <v>57</v>
      </c>
      <c r="B43" s="237">
        <v>342429</v>
      </c>
      <c r="C43" s="237">
        <v>348562</v>
      </c>
      <c r="D43" s="238">
        <v>386206</v>
      </c>
      <c r="E43" s="235">
        <f t="shared" si="5"/>
        <v>0.12784256006354602</v>
      </c>
      <c r="F43" s="207">
        <f t="shared" si="4"/>
        <v>43777</v>
      </c>
      <c r="G43" s="239"/>
      <c r="H43" s="175">
        <f t="shared" si="2"/>
        <v>0.10799800322467738</v>
      </c>
      <c r="I43" s="176">
        <f t="shared" si="3"/>
        <v>37644</v>
      </c>
    </row>
    <row r="44" spans="1:9" ht="12.75">
      <c r="A44" s="18" t="s">
        <v>58</v>
      </c>
      <c r="B44" s="12"/>
      <c r="C44" s="12"/>
      <c r="D44" s="12"/>
      <c r="E44" s="6"/>
      <c r="F44" s="6"/>
      <c r="G44" s="6"/>
      <c r="H44" s="36"/>
      <c r="I44" s="33"/>
    </row>
    <row r="45" spans="1:9" ht="24">
      <c r="A45" s="34" t="s">
        <v>59</v>
      </c>
      <c r="B45" s="37">
        <v>3522</v>
      </c>
      <c r="C45" s="37">
        <v>3493</v>
      </c>
      <c r="D45" s="37">
        <v>3478</v>
      </c>
      <c r="E45" s="36">
        <f>(D45-B45)/B45</f>
        <v>-0.01249290176036343</v>
      </c>
      <c r="F45" s="33">
        <f>D45-B45</f>
        <v>-44</v>
      </c>
      <c r="G45" s="6"/>
      <c r="H45" s="36">
        <f>I45/C45</f>
        <v>-0.00429430289149728</v>
      </c>
      <c r="I45" s="33">
        <f>(D45-C45)</f>
        <v>-15</v>
      </c>
    </row>
    <row r="47" spans="1:8" ht="12.75">
      <c r="A47" s="23"/>
      <c r="B47" s="6"/>
      <c r="C47" s="6"/>
      <c r="D47" s="6"/>
      <c r="E47" s="6"/>
      <c r="F47" s="6"/>
      <c r="G47" s="6"/>
      <c r="H47" s="6"/>
    </row>
    <row r="48" spans="1:8" ht="12.75">
      <c r="A48" s="23"/>
      <c r="B48" s="6"/>
      <c r="C48" s="6"/>
      <c r="D48" s="6"/>
      <c r="E48" s="6"/>
      <c r="F48" s="6"/>
      <c r="G48" s="6"/>
      <c r="H48" s="6"/>
    </row>
    <row r="49" spans="1:6" ht="12.75">
      <c r="A49" s="23"/>
      <c r="B49" s="6"/>
      <c r="C49" s="6"/>
      <c r="D49" s="6"/>
      <c r="E49" s="6"/>
      <c r="F49" s="6"/>
    </row>
    <row r="50" spans="1:6" ht="12.75">
      <c r="A50" s="23"/>
      <c r="B50" s="6"/>
      <c r="C50" s="6"/>
      <c r="D50" s="6"/>
      <c r="E50" s="6"/>
      <c r="F50" s="6"/>
    </row>
    <row r="51" spans="1:6" ht="12.75">
      <c r="A51" s="23"/>
      <c r="B51" s="6"/>
      <c r="C51" s="6"/>
      <c r="D51" s="6"/>
      <c r="E51" s="6"/>
      <c r="F51" s="6"/>
    </row>
    <row r="77" ht="12.75">
      <c r="G77">
        <v>9605989</v>
      </c>
    </row>
    <row r="79" ht="12.75">
      <c r="G79">
        <v>9605989</v>
      </c>
    </row>
    <row r="80" ht="12.75">
      <c r="F80">
        <v>608830</v>
      </c>
    </row>
    <row r="81" spans="6:7" ht="12.75">
      <c r="F81">
        <v>104380</v>
      </c>
      <c r="G81">
        <v>1700</v>
      </c>
    </row>
    <row r="82" spans="6:7" ht="12.75">
      <c r="F82">
        <v>504450</v>
      </c>
      <c r="G82">
        <v>6675</v>
      </c>
    </row>
    <row r="83" ht="12.75">
      <c r="G83">
        <v>4975</v>
      </c>
    </row>
    <row r="84" ht="12.75">
      <c r="F84">
        <v>4275</v>
      </c>
    </row>
    <row r="85" ht="12.75">
      <c r="F85">
        <v>12107</v>
      </c>
    </row>
    <row r="86" ht="12.75">
      <c r="F86">
        <v>7832</v>
      </c>
    </row>
  </sheetData>
  <sheetProtection/>
  <mergeCells count="5">
    <mergeCell ref="A1:I1"/>
    <mergeCell ref="A2:I2"/>
    <mergeCell ref="A3:I3"/>
    <mergeCell ref="E4:F4"/>
    <mergeCell ref="H4:I4"/>
  </mergeCells>
  <printOptions/>
  <pageMargins left="0.75" right="0.75" top="1" bottom="1" header="0.5" footer="0.5"/>
  <pageSetup fitToHeight="1" fitToWidth="1" horizontalDpi="600" verticalDpi="600" orientation="portrait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Zeros="0" zoomScalePageLayoutView="0" workbookViewId="0" topLeftCell="A1">
      <selection activeCell="L35" sqref="L35"/>
    </sheetView>
  </sheetViews>
  <sheetFormatPr defaultColWidth="9.140625" defaultRowHeight="12.75"/>
  <cols>
    <col min="1" max="1" width="63.140625" style="6" bestFit="1" customWidth="1"/>
    <col min="2" max="3" width="8.57421875" style="6" hidden="1" customWidth="1"/>
    <col min="4" max="4" width="8.140625" style="6" customWidth="1"/>
    <col min="5" max="5" width="9.140625" style="6" bestFit="1" customWidth="1"/>
    <col min="6" max="6" width="8.140625" style="6" bestFit="1" customWidth="1"/>
    <col min="7" max="7" width="8.140625" style="6" customWidth="1"/>
    <col min="8" max="8" width="8.57421875" style="6" bestFit="1" customWidth="1"/>
    <col min="9" max="9" width="10.421875" style="22" bestFit="1" customWidth="1"/>
    <col min="10" max="10" width="2.00390625" style="6" customWidth="1"/>
    <col min="11" max="16384" width="9.140625" style="6" customWidth="1"/>
  </cols>
  <sheetData>
    <row r="1" spans="1:12" ht="15">
      <c r="A1" s="290" t="s">
        <v>95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</row>
    <row r="2" spans="1:12" ht="15">
      <c r="A2" s="290" t="s">
        <v>97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</row>
    <row r="3" spans="1:12" ht="15">
      <c r="A3" s="290" t="s">
        <v>25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</row>
    <row r="4" spans="1:12" ht="12.75">
      <c r="A4" s="180"/>
      <c r="B4" s="252">
        <v>41729</v>
      </c>
      <c r="C4" s="252">
        <v>41455</v>
      </c>
      <c r="D4" s="252">
        <v>41639</v>
      </c>
      <c r="E4" s="252">
        <v>41912</v>
      </c>
      <c r="F4" s="271">
        <v>42004</v>
      </c>
      <c r="G4" s="272"/>
      <c r="H4" s="198" t="s">
        <v>168</v>
      </c>
      <c r="I4" s="186"/>
      <c r="J4" s="187"/>
      <c r="K4" s="185" t="s">
        <v>169</v>
      </c>
      <c r="L4" s="188"/>
    </row>
    <row r="5" spans="1:12" ht="12.75">
      <c r="A5" s="66"/>
      <c r="B5" s="194"/>
      <c r="C5" s="253"/>
      <c r="D5" s="253"/>
      <c r="E5" s="253"/>
      <c r="F5" s="253" t="s">
        <v>179</v>
      </c>
      <c r="G5" s="253" t="s">
        <v>180</v>
      </c>
      <c r="H5" s="202" t="s">
        <v>16</v>
      </c>
      <c r="I5" s="196" t="s">
        <v>17</v>
      </c>
      <c r="J5" s="111"/>
      <c r="K5" s="195" t="s">
        <v>16</v>
      </c>
      <c r="L5" s="197" t="s">
        <v>17</v>
      </c>
    </row>
    <row r="6" spans="1:12" ht="12.75">
      <c r="A6" s="181" t="s">
        <v>98</v>
      </c>
      <c r="B6" s="182"/>
      <c r="C6" s="254"/>
      <c r="D6" s="254"/>
      <c r="E6" s="214"/>
      <c r="F6" s="254"/>
      <c r="G6" s="254"/>
      <c r="H6" s="199"/>
      <c r="I6" s="189"/>
      <c r="J6" s="70"/>
      <c r="K6" s="70"/>
      <c r="L6" s="72"/>
    </row>
    <row r="7" spans="1:14" ht="12.75">
      <c r="A7" s="130" t="s">
        <v>99</v>
      </c>
      <c r="B7" s="41">
        <v>94360</v>
      </c>
      <c r="C7" s="255">
        <v>181432</v>
      </c>
      <c r="D7" s="255">
        <v>366324</v>
      </c>
      <c r="E7" s="256">
        <v>313757</v>
      </c>
      <c r="F7" s="255">
        <v>432442</v>
      </c>
      <c r="G7" s="255">
        <f>F7-E7</f>
        <v>118685</v>
      </c>
      <c r="H7" s="200">
        <f>(F7-D7)/D7</f>
        <v>0.18049049475327852</v>
      </c>
      <c r="I7" s="32">
        <f>F7-D7</f>
        <v>66118</v>
      </c>
      <c r="J7" s="70"/>
      <c r="K7" s="190">
        <f>L7/E7</f>
        <v>-0.3209872608419892</v>
      </c>
      <c r="L7" s="191">
        <f>(G7)-(E7-B7)</f>
        <v>-100712</v>
      </c>
      <c r="N7" s="107"/>
    </row>
    <row r="8" spans="1:12" ht="12.75">
      <c r="A8" s="130" t="s">
        <v>100</v>
      </c>
      <c r="B8" s="41">
        <v>0</v>
      </c>
      <c r="C8" s="255">
        <v>0</v>
      </c>
      <c r="D8" s="255">
        <v>0</v>
      </c>
      <c r="E8" s="256">
        <v>0</v>
      </c>
      <c r="F8" s="255">
        <v>0</v>
      </c>
      <c r="G8" s="255">
        <f aca="true" t="shared" si="0" ref="G8:G42">F8-E8</f>
        <v>0</v>
      </c>
      <c r="H8" s="200"/>
      <c r="I8" s="32">
        <f aca="true" t="shared" si="1" ref="I8:I42">F8-D8</f>
        <v>0</v>
      </c>
      <c r="J8" s="70"/>
      <c r="K8" s="190"/>
      <c r="L8" s="191">
        <f aca="true" t="shared" si="2" ref="L8:L42">(G8)-(E8-B8)</f>
        <v>0</v>
      </c>
    </row>
    <row r="9" spans="1:12" ht="12.75">
      <c r="A9" s="130" t="s">
        <v>101</v>
      </c>
      <c r="B9" s="41">
        <v>13</v>
      </c>
      <c r="C9" s="255">
        <v>29</v>
      </c>
      <c r="D9" s="255">
        <v>56</v>
      </c>
      <c r="E9" s="256">
        <v>38</v>
      </c>
      <c r="F9" s="255">
        <v>53</v>
      </c>
      <c r="G9" s="255">
        <f t="shared" si="0"/>
        <v>15</v>
      </c>
      <c r="H9" s="200">
        <f aca="true" t="shared" si="3" ref="H9:H42">(F9-D9)/D9</f>
        <v>-0.05357142857142857</v>
      </c>
      <c r="I9" s="32">
        <f t="shared" si="1"/>
        <v>-3</v>
      </c>
      <c r="J9" s="70"/>
      <c r="K9" s="190">
        <f aca="true" t="shared" si="4" ref="K9:K42">L9/E9</f>
        <v>-0.2631578947368421</v>
      </c>
      <c r="L9" s="191">
        <f t="shared" si="2"/>
        <v>-10</v>
      </c>
    </row>
    <row r="10" spans="1:12" ht="12.75">
      <c r="A10" s="130" t="s">
        <v>102</v>
      </c>
      <c r="B10" s="41">
        <v>31</v>
      </c>
      <c r="C10" s="255">
        <v>56</v>
      </c>
      <c r="D10" s="255">
        <v>117</v>
      </c>
      <c r="E10" s="256">
        <v>97</v>
      </c>
      <c r="F10" s="255">
        <v>132</v>
      </c>
      <c r="G10" s="255">
        <f t="shared" si="0"/>
        <v>35</v>
      </c>
      <c r="H10" s="200">
        <f t="shared" si="3"/>
        <v>0.1282051282051282</v>
      </c>
      <c r="I10" s="32">
        <f t="shared" si="1"/>
        <v>15</v>
      </c>
      <c r="J10" s="70"/>
      <c r="K10" s="190">
        <f t="shared" si="4"/>
        <v>-0.31958762886597936</v>
      </c>
      <c r="L10" s="191">
        <f t="shared" si="2"/>
        <v>-31</v>
      </c>
    </row>
    <row r="11" spans="1:12" ht="12.75">
      <c r="A11" s="130" t="s">
        <v>103</v>
      </c>
      <c r="B11" s="41">
        <v>77</v>
      </c>
      <c r="C11" s="255">
        <v>197</v>
      </c>
      <c r="D11" s="255">
        <v>361</v>
      </c>
      <c r="E11" s="256">
        <v>209</v>
      </c>
      <c r="F11" s="255">
        <v>280</v>
      </c>
      <c r="G11" s="255">
        <f t="shared" si="0"/>
        <v>71</v>
      </c>
      <c r="H11" s="200">
        <f t="shared" si="3"/>
        <v>-0.22437673130193905</v>
      </c>
      <c r="I11" s="32">
        <f t="shared" si="1"/>
        <v>-81</v>
      </c>
      <c r="J11" s="70"/>
      <c r="K11" s="190">
        <f t="shared" si="4"/>
        <v>-0.291866028708134</v>
      </c>
      <c r="L11" s="191">
        <f t="shared" si="2"/>
        <v>-61</v>
      </c>
    </row>
    <row r="12" spans="1:12" ht="12.75">
      <c r="A12" s="130" t="s">
        <v>104</v>
      </c>
      <c r="B12" s="41">
        <v>1</v>
      </c>
      <c r="C12" s="255">
        <v>9</v>
      </c>
      <c r="D12" s="255">
        <v>26</v>
      </c>
      <c r="E12" s="256">
        <v>3</v>
      </c>
      <c r="F12" s="255">
        <v>23</v>
      </c>
      <c r="G12" s="255">
        <f t="shared" si="0"/>
        <v>20</v>
      </c>
      <c r="H12" s="200">
        <f t="shared" si="3"/>
        <v>-0.11538461538461539</v>
      </c>
      <c r="I12" s="32">
        <f t="shared" si="1"/>
        <v>-3</v>
      </c>
      <c r="J12" s="70"/>
      <c r="K12" s="190">
        <f t="shared" si="4"/>
        <v>6</v>
      </c>
      <c r="L12" s="191">
        <f t="shared" si="2"/>
        <v>18</v>
      </c>
    </row>
    <row r="13" spans="1:12" ht="12.75">
      <c r="A13" s="130" t="s">
        <v>105</v>
      </c>
      <c r="B13" s="41">
        <v>53</v>
      </c>
      <c r="C13" s="255">
        <v>48</v>
      </c>
      <c r="D13" s="255">
        <v>118</v>
      </c>
      <c r="E13" s="256">
        <v>157</v>
      </c>
      <c r="F13" s="255">
        <v>196</v>
      </c>
      <c r="G13" s="255">
        <f t="shared" si="0"/>
        <v>39</v>
      </c>
      <c r="H13" s="200">
        <f t="shared" si="3"/>
        <v>0.6610169491525424</v>
      </c>
      <c r="I13" s="32">
        <f t="shared" si="1"/>
        <v>78</v>
      </c>
      <c r="J13" s="70"/>
      <c r="K13" s="190">
        <f t="shared" si="4"/>
        <v>-0.4140127388535032</v>
      </c>
      <c r="L13" s="191">
        <f t="shared" si="2"/>
        <v>-65</v>
      </c>
    </row>
    <row r="14" spans="1:12" ht="12.75">
      <c r="A14" s="130" t="s">
        <v>106</v>
      </c>
      <c r="B14" s="41">
        <v>3715</v>
      </c>
      <c r="C14" s="255">
        <v>6608</v>
      </c>
      <c r="D14" s="255">
        <v>14541</v>
      </c>
      <c r="E14" s="256">
        <v>7693</v>
      </c>
      <c r="F14" s="255">
        <v>7912</v>
      </c>
      <c r="G14" s="255">
        <f t="shared" si="0"/>
        <v>219</v>
      </c>
      <c r="H14" s="200">
        <f t="shared" si="3"/>
        <v>-0.45588336428031084</v>
      </c>
      <c r="I14" s="32">
        <f t="shared" si="1"/>
        <v>-6629</v>
      </c>
      <c r="J14" s="70"/>
      <c r="K14" s="190">
        <f t="shared" si="4"/>
        <v>-0.4886260236578708</v>
      </c>
      <c r="L14" s="191">
        <f t="shared" si="2"/>
        <v>-3759</v>
      </c>
    </row>
    <row r="15" spans="1:12" ht="12.75">
      <c r="A15" s="181" t="s">
        <v>107</v>
      </c>
      <c r="B15" s="41">
        <v>98250</v>
      </c>
      <c r="C15" s="255">
        <v>188379</v>
      </c>
      <c r="D15" s="255">
        <v>381543</v>
      </c>
      <c r="E15" s="256">
        <v>321954</v>
      </c>
      <c r="F15" s="255">
        <v>441038</v>
      </c>
      <c r="G15" s="255">
        <f t="shared" si="0"/>
        <v>119084</v>
      </c>
      <c r="H15" s="200">
        <f t="shared" si="3"/>
        <v>0.15593262096277483</v>
      </c>
      <c r="I15" s="32">
        <f t="shared" si="1"/>
        <v>59495</v>
      </c>
      <c r="J15" s="70"/>
      <c r="K15" s="190">
        <f t="shared" si="4"/>
        <v>-0.3249532541915926</v>
      </c>
      <c r="L15" s="191">
        <f t="shared" si="2"/>
        <v>-104620</v>
      </c>
    </row>
    <row r="16" spans="1:12" ht="12.75">
      <c r="A16" s="80"/>
      <c r="B16" s="41"/>
      <c r="C16" s="255"/>
      <c r="D16" s="255"/>
      <c r="E16" s="256"/>
      <c r="F16" s="255"/>
      <c r="G16" s="255">
        <f t="shared" si="0"/>
        <v>0</v>
      </c>
      <c r="H16" s="200"/>
      <c r="I16" s="32">
        <f t="shared" si="1"/>
        <v>0</v>
      </c>
      <c r="J16" s="70"/>
      <c r="K16" s="190"/>
      <c r="L16" s="191">
        <f t="shared" si="2"/>
        <v>0</v>
      </c>
    </row>
    <row r="17" spans="1:12" ht="12.75">
      <c r="A17" s="181" t="s">
        <v>66</v>
      </c>
      <c r="B17" s="41"/>
      <c r="C17" s="255"/>
      <c r="D17" s="255"/>
      <c r="E17" s="256"/>
      <c r="F17" s="255"/>
      <c r="G17" s="255">
        <f t="shared" si="0"/>
        <v>0</v>
      </c>
      <c r="H17" s="200"/>
      <c r="I17" s="32">
        <f t="shared" si="1"/>
        <v>0</v>
      </c>
      <c r="J17" s="70"/>
      <c r="K17" s="190"/>
      <c r="L17" s="191">
        <f t="shared" si="2"/>
        <v>0</v>
      </c>
    </row>
    <row r="18" spans="1:12" ht="12.75">
      <c r="A18" s="130" t="s">
        <v>108</v>
      </c>
      <c r="B18" s="41">
        <v>34622</v>
      </c>
      <c r="C18" s="255">
        <v>65951</v>
      </c>
      <c r="D18" s="255">
        <v>136084</v>
      </c>
      <c r="E18" s="256">
        <v>96554</v>
      </c>
      <c r="F18" s="255">
        <v>121802</v>
      </c>
      <c r="G18" s="255">
        <f t="shared" si="0"/>
        <v>25248</v>
      </c>
      <c r="H18" s="200">
        <f t="shared" si="3"/>
        <v>-0.10494988389524118</v>
      </c>
      <c r="I18" s="32">
        <f t="shared" si="1"/>
        <v>-14282</v>
      </c>
      <c r="J18" s="70"/>
      <c r="K18" s="190">
        <f t="shared" si="4"/>
        <v>-0.3799324730202788</v>
      </c>
      <c r="L18" s="191">
        <f>(G18)-(E18-B18)</f>
        <v>-36684</v>
      </c>
    </row>
    <row r="19" spans="1:12" ht="12.75">
      <c r="A19" s="130" t="s">
        <v>109</v>
      </c>
      <c r="B19" s="41">
        <v>2</v>
      </c>
      <c r="C19" s="255">
        <v>5</v>
      </c>
      <c r="D19" s="255">
        <v>9</v>
      </c>
      <c r="E19" s="256">
        <v>8</v>
      </c>
      <c r="F19" s="255">
        <v>19</v>
      </c>
      <c r="G19" s="255">
        <f t="shared" si="0"/>
        <v>11</v>
      </c>
      <c r="H19" s="200">
        <f t="shared" si="3"/>
        <v>1.1111111111111112</v>
      </c>
      <c r="I19" s="32">
        <f t="shared" si="1"/>
        <v>10</v>
      </c>
      <c r="J19" s="70"/>
      <c r="K19" s="190">
        <f t="shared" si="4"/>
        <v>0.625</v>
      </c>
      <c r="L19" s="191">
        <f t="shared" si="2"/>
        <v>5</v>
      </c>
    </row>
    <row r="20" spans="1:12" ht="12.75">
      <c r="A20" s="130" t="s">
        <v>110</v>
      </c>
      <c r="B20" s="41">
        <v>3</v>
      </c>
      <c r="C20" s="255">
        <v>10</v>
      </c>
      <c r="D20" s="255">
        <v>18</v>
      </c>
      <c r="E20" s="256">
        <v>9</v>
      </c>
      <c r="F20" s="255">
        <v>10</v>
      </c>
      <c r="G20" s="255">
        <f t="shared" si="0"/>
        <v>1</v>
      </c>
      <c r="H20" s="200">
        <f t="shared" si="3"/>
        <v>-0.4444444444444444</v>
      </c>
      <c r="I20" s="32">
        <f t="shared" si="1"/>
        <v>-8</v>
      </c>
      <c r="J20" s="70"/>
      <c r="K20" s="190">
        <f t="shared" si="4"/>
        <v>-0.5555555555555556</v>
      </c>
      <c r="L20" s="191">
        <f t="shared" si="2"/>
        <v>-5</v>
      </c>
    </row>
    <row r="21" spans="1:12" ht="12.75">
      <c r="A21" s="130" t="s">
        <v>111</v>
      </c>
      <c r="B21" s="41">
        <v>3290</v>
      </c>
      <c r="C21" s="255">
        <v>6975</v>
      </c>
      <c r="D21" s="255">
        <v>14066</v>
      </c>
      <c r="E21" s="256">
        <v>8163</v>
      </c>
      <c r="F21" s="255">
        <v>9322</v>
      </c>
      <c r="G21" s="255">
        <f t="shared" si="0"/>
        <v>1159</v>
      </c>
      <c r="H21" s="200">
        <f t="shared" si="3"/>
        <v>-0.33726716906014503</v>
      </c>
      <c r="I21" s="32">
        <f t="shared" si="1"/>
        <v>-4744</v>
      </c>
      <c r="J21" s="70"/>
      <c r="K21" s="190">
        <f t="shared" si="4"/>
        <v>-0.4549797868430724</v>
      </c>
      <c r="L21" s="191">
        <f t="shared" si="2"/>
        <v>-3714</v>
      </c>
    </row>
    <row r="22" spans="1:12" ht="12.75">
      <c r="A22" s="130" t="s">
        <v>112</v>
      </c>
      <c r="B22" s="41">
        <v>0</v>
      </c>
      <c r="C22" s="255">
        <v>0</v>
      </c>
      <c r="D22" s="255">
        <v>0</v>
      </c>
      <c r="E22" s="256">
        <v>0</v>
      </c>
      <c r="F22" s="255">
        <v>0</v>
      </c>
      <c r="G22" s="255">
        <f t="shared" si="0"/>
        <v>0</v>
      </c>
      <c r="H22" s="200"/>
      <c r="I22" s="32">
        <f t="shared" si="1"/>
        <v>0</v>
      </c>
      <c r="J22" s="70"/>
      <c r="K22" s="190"/>
      <c r="L22" s="191">
        <f t="shared" si="2"/>
        <v>0</v>
      </c>
    </row>
    <row r="23" spans="1:12" ht="12.75">
      <c r="A23" s="130" t="s">
        <v>113</v>
      </c>
      <c r="B23" s="41">
        <v>3290</v>
      </c>
      <c r="C23" s="255">
        <v>6975</v>
      </c>
      <c r="D23" s="255">
        <v>14066</v>
      </c>
      <c r="E23" s="256">
        <v>8163</v>
      </c>
      <c r="F23" s="255">
        <v>9322</v>
      </c>
      <c r="G23" s="255">
        <f t="shared" si="0"/>
        <v>1159</v>
      </c>
      <c r="H23" s="200">
        <f t="shared" si="3"/>
        <v>-0.33726716906014503</v>
      </c>
      <c r="I23" s="32">
        <f t="shared" si="1"/>
        <v>-4744</v>
      </c>
      <c r="J23" s="70"/>
      <c r="K23" s="190">
        <f t="shared" si="4"/>
        <v>-0.4549797868430724</v>
      </c>
      <c r="L23" s="191">
        <f t="shared" si="2"/>
        <v>-3714</v>
      </c>
    </row>
    <row r="24" spans="1:12" ht="12.75">
      <c r="A24" s="130" t="s">
        <v>114</v>
      </c>
      <c r="B24" s="41">
        <v>734</v>
      </c>
      <c r="C24" s="255">
        <v>1587</v>
      </c>
      <c r="D24" s="255">
        <v>3072</v>
      </c>
      <c r="E24" s="256">
        <v>2161</v>
      </c>
      <c r="F24" s="255">
        <v>2791</v>
      </c>
      <c r="G24" s="255">
        <f t="shared" si="0"/>
        <v>630</v>
      </c>
      <c r="H24" s="200">
        <f t="shared" si="3"/>
        <v>-0.09147135416666667</v>
      </c>
      <c r="I24" s="32">
        <f t="shared" si="1"/>
        <v>-281</v>
      </c>
      <c r="J24" s="70"/>
      <c r="K24" s="190">
        <f t="shared" si="4"/>
        <v>-0.3688107357704766</v>
      </c>
      <c r="L24" s="191">
        <f t="shared" si="2"/>
        <v>-797</v>
      </c>
    </row>
    <row r="25" spans="1:12" ht="12.75">
      <c r="A25" s="130" t="s">
        <v>115</v>
      </c>
      <c r="B25" s="41">
        <v>0</v>
      </c>
      <c r="C25" s="255">
        <v>0</v>
      </c>
      <c r="D25" s="255">
        <v>0</v>
      </c>
      <c r="E25" s="256">
        <v>0</v>
      </c>
      <c r="F25" s="255">
        <v>0</v>
      </c>
      <c r="G25" s="255">
        <f t="shared" si="0"/>
        <v>0</v>
      </c>
      <c r="H25" s="200"/>
      <c r="I25" s="32">
        <f t="shared" si="1"/>
        <v>0</v>
      </c>
      <c r="J25" s="70"/>
      <c r="K25" s="190"/>
      <c r="L25" s="191">
        <f t="shared" si="2"/>
        <v>0</v>
      </c>
    </row>
    <row r="26" spans="1:12" ht="12.75">
      <c r="A26" s="130" t="s">
        <v>116</v>
      </c>
      <c r="B26" s="41">
        <v>76180</v>
      </c>
      <c r="C26" s="255">
        <v>138758</v>
      </c>
      <c r="D26" s="255">
        <v>286874</v>
      </c>
      <c r="E26" s="256">
        <v>242564</v>
      </c>
      <c r="F26" s="255">
        <v>327599</v>
      </c>
      <c r="G26" s="255">
        <f t="shared" si="0"/>
        <v>85035</v>
      </c>
      <c r="H26" s="200">
        <f t="shared" si="3"/>
        <v>0.14196127916785767</v>
      </c>
      <c r="I26" s="32">
        <f t="shared" si="1"/>
        <v>40725</v>
      </c>
      <c r="J26" s="70"/>
      <c r="K26" s="190">
        <f t="shared" si="4"/>
        <v>-0.33537128345508815</v>
      </c>
      <c r="L26" s="191">
        <f t="shared" si="2"/>
        <v>-81349</v>
      </c>
    </row>
    <row r="27" spans="1:12" ht="12.75">
      <c r="A27" s="181" t="s">
        <v>117</v>
      </c>
      <c r="B27" s="38">
        <v>114831</v>
      </c>
      <c r="C27" s="257">
        <v>213286</v>
      </c>
      <c r="D27" s="257">
        <v>440123</v>
      </c>
      <c r="E27" s="256">
        <v>349459</v>
      </c>
      <c r="F27" s="257">
        <v>461543</v>
      </c>
      <c r="G27" s="255">
        <f t="shared" si="0"/>
        <v>112084</v>
      </c>
      <c r="H27" s="200">
        <f t="shared" si="3"/>
        <v>0.048668213204036144</v>
      </c>
      <c r="I27" s="32">
        <f t="shared" si="1"/>
        <v>21420</v>
      </c>
      <c r="J27" s="70"/>
      <c r="K27" s="190">
        <f t="shared" si="4"/>
        <v>-0.35066774643091175</v>
      </c>
      <c r="L27" s="191">
        <f t="shared" si="2"/>
        <v>-122544</v>
      </c>
    </row>
    <row r="28" spans="1:12" ht="12.75">
      <c r="A28" s="80"/>
      <c r="B28" s="38"/>
      <c r="C28" s="257"/>
      <c r="D28" s="257"/>
      <c r="E28" s="256"/>
      <c r="F28" s="257"/>
      <c r="G28" s="255">
        <f t="shared" si="0"/>
        <v>0</v>
      </c>
      <c r="H28" s="200"/>
      <c r="I28" s="32">
        <f t="shared" si="1"/>
        <v>0</v>
      </c>
      <c r="J28" s="70"/>
      <c r="K28" s="190"/>
      <c r="L28" s="191">
        <f t="shared" si="2"/>
        <v>0</v>
      </c>
    </row>
    <row r="29" spans="1:12" ht="12.75">
      <c r="A29" s="130" t="s">
        <v>118</v>
      </c>
      <c r="B29" s="41">
        <v>-16581</v>
      </c>
      <c r="C29" s="255">
        <v>-24907</v>
      </c>
      <c r="D29" s="255">
        <v>-58580</v>
      </c>
      <c r="E29" s="256">
        <v>-27505</v>
      </c>
      <c r="F29" s="255">
        <v>-20505</v>
      </c>
      <c r="G29" s="255">
        <f t="shared" si="0"/>
        <v>7000</v>
      </c>
      <c r="H29" s="200">
        <f t="shared" si="3"/>
        <v>-0.649965858654831</v>
      </c>
      <c r="I29" s="32">
        <f t="shared" si="1"/>
        <v>38075</v>
      </c>
      <c r="J29" s="70"/>
      <c r="K29" s="190">
        <f t="shared" si="4"/>
        <v>-0.6516633339392838</v>
      </c>
      <c r="L29" s="191">
        <f t="shared" si="2"/>
        <v>17924</v>
      </c>
    </row>
    <row r="30" spans="1:12" ht="12.75">
      <c r="A30" s="80"/>
      <c r="B30" s="38"/>
      <c r="C30" s="257"/>
      <c r="D30" s="257"/>
      <c r="E30" s="256"/>
      <c r="F30" s="257"/>
      <c r="G30" s="255">
        <f t="shared" si="0"/>
        <v>0</v>
      </c>
      <c r="H30" s="200"/>
      <c r="I30" s="32">
        <f t="shared" si="1"/>
        <v>0</v>
      </c>
      <c r="J30" s="70"/>
      <c r="K30" s="190"/>
      <c r="L30" s="191">
        <f t="shared" si="2"/>
        <v>0</v>
      </c>
    </row>
    <row r="31" spans="1:12" ht="12.75">
      <c r="A31" s="73" t="s">
        <v>119</v>
      </c>
      <c r="B31" s="41">
        <v>-5734</v>
      </c>
      <c r="C31" s="255">
        <v>-9385</v>
      </c>
      <c r="D31" s="255">
        <v>-21225</v>
      </c>
      <c r="E31" s="256">
        <v>-9061</v>
      </c>
      <c r="F31" s="255">
        <v>-6175</v>
      </c>
      <c r="G31" s="255">
        <f t="shared" si="0"/>
        <v>2886</v>
      </c>
      <c r="H31" s="200">
        <f t="shared" si="3"/>
        <v>-0.7090694935217904</v>
      </c>
      <c r="I31" s="32">
        <f t="shared" si="1"/>
        <v>15050</v>
      </c>
      <c r="J31" s="70"/>
      <c r="K31" s="190">
        <f t="shared" si="4"/>
        <v>-0.685685906632822</v>
      </c>
      <c r="L31" s="191">
        <f t="shared" si="2"/>
        <v>6213</v>
      </c>
    </row>
    <row r="32" spans="1:12" ht="12.75">
      <c r="A32" s="80"/>
      <c r="B32" s="42"/>
      <c r="C32" s="228"/>
      <c r="D32" s="228"/>
      <c r="E32" s="256"/>
      <c r="F32" s="228"/>
      <c r="G32" s="255">
        <f t="shared" si="0"/>
        <v>0</v>
      </c>
      <c r="H32" s="200"/>
      <c r="I32" s="32">
        <f t="shared" si="1"/>
        <v>0</v>
      </c>
      <c r="J32" s="70"/>
      <c r="K32" s="190"/>
      <c r="L32" s="191">
        <f t="shared" si="2"/>
        <v>0</v>
      </c>
    </row>
    <row r="33" spans="1:12" ht="12.75">
      <c r="A33" s="73" t="s">
        <v>120</v>
      </c>
      <c r="B33" s="43">
        <v>-10847</v>
      </c>
      <c r="C33" s="258">
        <v>-15522</v>
      </c>
      <c r="D33" s="258">
        <v>-37355</v>
      </c>
      <c r="E33" s="256">
        <v>-18444</v>
      </c>
      <c r="F33" s="258">
        <v>-14330</v>
      </c>
      <c r="G33" s="255">
        <f t="shared" si="0"/>
        <v>4114</v>
      </c>
      <c r="H33" s="200">
        <f t="shared" si="3"/>
        <v>-0.6163833489492705</v>
      </c>
      <c r="I33" s="32">
        <f t="shared" si="1"/>
        <v>23025</v>
      </c>
      <c r="J33" s="70"/>
      <c r="K33" s="190">
        <f t="shared" si="4"/>
        <v>-0.634949034916504</v>
      </c>
      <c r="L33" s="191">
        <f t="shared" si="2"/>
        <v>11711</v>
      </c>
    </row>
    <row r="34" spans="1:12" ht="12.75">
      <c r="A34" s="80"/>
      <c r="B34" s="38"/>
      <c r="C34" s="257"/>
      <c r="D34" s="257"/>
      <c r="E34" s="256"/>
      <c r="F34" s="257"/>
      <c r="G34" s="255">
        <f t="shared" si="0"/>
        <v>0</v>
      </c>
      <c r="H34" s="200"/>
      <c r="I34" s="32">
        <f t="shared" si="1"/>
        <v>0</v>
      </c>
      <c r="J34" s="70"/>
      <c r="K34" s="190"/>
      <c r="L34" s="191">
        <f t="shared" si="2"/>
        <v>0</v>
      </c>
    </row>
    <row r="35" spans="1:12" ht="12.75">
      <c r="A35" s="73" t="s">
        <v>121</v>
      </c>
      <c r="B35" s="43">
        <v>1</v>
      </c>
      <c r="C35" s="258">
        <v>7</v>
      </c>
      <c r="D35" s="258">
        <v>7</v>
      </c>
      <c r="E35" s="256">
        <v>-12</v>
      </c>
      <c r="F35" s="258">
        <v>-12</v>
      </c>
      <c r="G35" s="255">
        <f t="shared" si="0"/>
        <v>0</v>
      </c>
      <c r="H35" s="200">
        <f t="shared" si="3"/>
        <v>-2.7142857142857144</v>
      </c>
      <c r="I35" s="32">
        <f t="shared" si="1"/>
        <v>-19</v>
      </c>
      <c r="J35" s="70"/>
      <c r="K35" s="190">
        <f t="shared" si="4"/>
        <v>-1.0833333333333333</v>
      </c>
      <c r="L35" s="191">
        <f t="shared" si="2"/>
        <v>13</v>
      </c>
    </row>
    <row r="36" spans="1:12" ht="12.75">
      <c r="A36" s="73" t="s">
        <v>119</v>
      </c>
      <c r="B36" s="43">
        <v>0</v>
      </c>
      <c r="C36" s="258">
        <v>2</v>
      </c>
      <c r="D36" s="258">
        <v>2</v>
      </c>
      <c r="E36" s="256">
        <v>0</v>
      </c>
      <c r="F36" s="258">
        <v>-1</v>
      </c>
      <c r="G36" s="255">
        <f t="shared" si="0"/>
        <v>-1</v>
      </c>
      <c r="H36" s="200">
        <f t="shared" si="3"/>
        <v>-1.5</v>
      </c>
      <c r="I36" s="32">
        <f t="shared" si="1"/>
        <v>-3</v>
      </c>
      <c r="J36" s="70"/>
      <c r="K36" s="190"/>
      <c r="L36" s="191">
        <f t="shared" si="2"/>
        <v>-1</v>
      </c>
    </row>
    <row r="37" spans="1:12" ht="12.75">
      <c r="A37" s="73" t="s">
        <v>122</v>
      </c>
      <c r="B37" s="38">
        <v>1</v>
      </c>
      <c r="C37" s="257">
        <v>5</v>
      </c>
      <c r="D37" s="257">
        <v>5</v>
      </c>
      <c r="E37" s="256">
        <v>-12</v>
      </c>
      <c r="F37" s="257">
        <v>-11</v>
      </c>
      <c r="G37" s="255">
        <f t="shared" si="0"/>
        <v>1</v>
      </c>
      <c r="H37" s="200">
        <f t="shared" si="3"/>
        <v>-3.2</v>
      </c>
      <c r="I37" s="32">
        <f t="shared" si="1"/>
        <v>-16</v>
      </c>
      <c r="J37" s="70"/>
      <c r="K37" s="190">
        <f t="shared" si="4"/>
        <v>-1.1666666666666667</v>
      </c>
      <c r="L37" s="191">
        <f t="shared" si="2"/>
        <v>14</v>
      </c>
    </row>
    <row r="38" spans="1:12" ht="12.75">
      <c r="A38" s="80"/>
      <c r="B38" s="38"/>
      <c r="C38" s="257"/>
      <c r="D38" s="257"/>
      <c r="E38" s="256"/>
      <c r="F38" s="257"/>
      <c r="G38" s="255">
        <f t="shared" si="0"/>
        <v>0</v>
      </c>
      <c r="H38" s="200"/>
      <c r="I38" s="32">
        <f t="shared" si="1"/>
        <v>0</v>
      </c>
      <c r="J38" s="70"/>
      <c r="K38" s="190"/>
      <c r="L38" s="191">
        <f t="shared" si="2"/>
        <v>0</v>
      </c>
    </row>
    <row r="39" spans="1:12" ht="12.75">
      <c r="A39" s="73" t="s">
        <v>123</v>
      </c>
      <c r="B39" s="38">
        <v>-10846</v>
      </c>
      <c r="C39" s="257">
        <v>-15517</v>
      </c>
      <c r="D39" s="257">
        <v>-37350</v>
      </c>
      <c r="E39" s="256">
        <v>-18456</v>
      </c>
      <c r="F39" s="257">
        <v>-14341</v>
      </c>
      <c r="G39" s="255">
        <f t="shared" si="0"/>
        <v>4115</v>
      </c>
      <c r="H39" s="200">
        <f t="shared" si="3"/>
        <v>-0.616037483266399</v>
      </c>
      <c r="I39" s="32">
        <f t="shared" si="1"/>
        <v>23009</v>
      </c>
      <c r="J39" s="70"/>
      <c r="K39" s="190">
        <f t="shared" si="4"/>
        <v>-0.6352947550931947</v>
      </c>
      <c r="L39" s="191">
        <f t="shared" si="2"/>
        <v>11725</v>
      </c>
    </row>
    <row r="40" spans="1:12" ht="12.75">
      <c r="A40" s="80"/>
      <c r="B40" s="42"/>
      <c r="C40" s="228"/>
      <c r="D40" s="228"/>
      <c r="E40" s="256"/>
      <c r="F40" s="228"/>
      <c r="G40" s="255">
        <f t="shared" si="0"/>
        <v>0</v>
      </c>
      <c r="H40" s="200"/>
      <c r="I40" s="32">
        <f t="shared" si="1"/>
        <v>0</v>
      </c>
      <c r="J40" s="70"/>
      <c r="K40" s="190"/>
      <c r="L40" s="191">
        <f t="shared" si="2"/>
        <v>0</v>
      </c>
    </row>
    <row r="41" spans="1:12" ht="12.75">
      <c r="A41" s="73" t="s">
        <v>124</v>
      </c>
      <c r="B41" s="41">
        <v>0</v>
      </c>
      <c r="C41" s="255">
        <v>0</v>
      </c>
      <c r="D41" s="255">
        <v>0</v>
      </c>
      <c r="E41" s="256">
        <v>0</v>
      </c>
      <c r="F41" s="255">
        <v>0</v>
      </c>
      <c r="G41" s="255">
        <f t="shared" si="0"/>
        <v>0</v>
      </c>
      <c r="H41" s="200"/>
      <c r="I41" s="32">
        <f t="shared" si="1"/>
        <v>0</v>
      </c>
      <c r="J41" s="70"/>
      <c r="K41" s="190"/>
      <c r="L41" s="191">
        <f t="shared" si="2"/>
        <v>0</v>
      </c>
    </row>
    <row r="42" spans="1:12" ht="12.75">
      <c r="A42" s="183" t="s">
        <v>167</v>
      </c>
      <c r="B42" s="184">
        <v>-10846</v>
      </c>
      <c r="C42" s="259">
        <v>-15517</v>
      </c>
      <c r="D42" s="259">
        <v>-37350</v>
      </c>
      <c r="E42" s="225">
        <v>-18456</v>
      </c>
      <c r="F42" s="259">
        <v>-14341</v>
      </c>
      <c r="G42" s="270">
        <f t="shared" si="0"/>
        <v>4115</v>
      </c>
      <c r="H42" s="201">
        <f t="shared" si="3"/>
        <v>-0.616037483266399</v>
      </c>
      <c r="I42" s="192">
        <f t="shared" si="1"/>
        <v>23009</v>
      </c>
      <c r="J42" s="111"/>
      <c r="K42" s="193">
        <f t="shared" si="4"/>
        <v>-0.6352947550931947</v>
      </c>
      <c r="L42" s="245">
        <f t="shared" si="2"/>
        <v>11725</v>
      </c>
    </row>
    <row r="43" spans="1:12" ht="12">
      <c r="A43" s="1"/>
      <c r="B43" s="22"/>
      <c r="C43" s="22"/>
      <c r="D43" s="46"/>
      <c r="E43" s="242"/>
      <c r="F43" s="22"/>
      <c r="G43" s="22"/>
      <c r="H43" s="22"/>
      <c r="K43" s="15"/>
      <c r="L43" s="16"/>
    </row>
    <row r="44" spans="2:8" ht="12">
      <c r="B44" s="22"/>
      <c r="C44" s="22"/>
      <c r="D44" s="22"/>
      <c r="E44" s="22"/>
      <c r="F44" s="22"/>
      <c r="G44" s="22"/>
      <c r="H44" s="22"/>
    </row>
    <row r="45" spans="2:8" ht="12">
      <c r="B45" s="22"/>
      <c r="C45" s="22"/>
      <c r="D45" s="22"/>
      <c r="E45" s="22"/>
      <c r="F45" s="22"/>
      <c r="G45" s="22"/>
      <c r="H45" s="22"/>
    </row>
    <row r="46" spans="2:8" ht="12">
      <c r="B46" s="22"/>
      <c r="C46" s="22"/>
      <c r="D46" s="22"/>
      <c r="E46" s="22"/>
      <c r="F46" s="22"/>
      <c r="G46" s="22"/>
      <c r="H46" s="22"/>
    </row>
    <row r="47" spans="2:8" ht="12">
      <c r="B47" s="22"/>
      <c r="C47" s="22"/>
      <c r="D47" s="22"/>
      <c r="E47" s="22"/>
      <c r="F47" s="22"/>
      <c r="G47" s="22"/>
      <c r="H47" s="22"/>
    </row>
  </sheetData>
  <sheetProtection/>
  <mergeCells count="3">
    <mergeCell ref="A1:L1"/>
    <mergeCell ref="A2:L2"/>
    <mergeCell ref="A3:L3"/>
  </mergeCells>
  <printOptions/>
  <pageMargins left="0.75" right="0.75" top="1" bottom="1" header="0.5" footer="0.5"/>
  <pageSetup fitToHeight="1" fitToWidth="1" horizontalDpi="600" verticalDpi="600" orientation="portrait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Financial Institutions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PCARROLL</dc:creator>
  <cp:keywords/>
  <dc:description/>
  <cp:lastModifiedBy>pcarroll</cp:lastModifiedBy>
  <cp:lastPrinted>2015-03-18T21:30:29Z</cp:lastPrinted>
  <dcterms:created xsi:type="dcterms:W3CDTF">2007-08-22T16:49:29Z</dcterms:created>
  <dcterms:modified xsi:type="dcterms:W3CDTF">2015-03-25T17:38:05Z</dcterms:modified>
  <cp:category/>
  <cp:version/>
  <cp:contentType/>
  <cp:contentStatus/>
</cp:coreProperties>
</file>