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915" activeTab="0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Foreign Bank - RI" sheetId="5" r:id="rId5"/>
    <sheet name="Trust Companies RC" sheetId="6" r:id="rId6"/>
    <sheet name="Trust Company - R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b" localSheetId="2">#REF!</definedName>
    <definedName name="\b" localSheetId="4">#REF!</definedName>
    <definedName name="\b">#REF!</definedName>
    <definedName name="\c" localSheetId="2">#REF!</definedName>
    <definedName name="\c" localSheetId="4">#REF!</definedName>
    <definedName name="\c">#REF!</definedName>
    <definedName name="C_1_010" localSheetId="2">'[11]Master'!$D$6</definedName>
    <definedName name="C_1_010" localSheetId="4">'[23]Master'!$D$6</definedName>
    <definedName name="C_1_010">'[5]Master'!$D$6</definedName>
    <definedName name="C_1_025B" localSheetId="2">'[13]Master'!$D$13</definedName>
    <definedName name="C_1_025B" localSheetId="4">'[24]Master'!$D$13</definedName>
    <definedName name="C_1_025B">'[7]Master'!$D$13</definedName>
    <definedName name="C_3_388" localSheetId="2">'[9]Master'!$F$31</definedName>
    <definedName name="C_3_388" localSheetId="4">'[25]Master'!$F$31</definedName>
    <definedName name="C_3_388">'[1]Master'!$F$31</definedName>
    <definedName name="CC_010" localSheetId="2">'[11]Master'!$C$6</definedName>
    <definedName name="CC_010" localSheetId="4">'[23]Master'!$C$6</definedName>
    <definedName name="CC_010">'[5]Master'!$C$6</definedName>
    <definedName name="CC_025B" localSheetId="2">'[9]Master'!$C$13</definedName>
    <definedName name="CC_025B" localSheetId="4">'[25]Master'!$C$13</definedName>
    <definedName name="CC_025B">'[1]Master'!$C$13</definedName>
    <definedName name="CC_115">'[8]Master'!$C$108</definedName>
    <definedName name="CC_131" localSheetId="2">'[10]Master'!$C$111</definedName>
    <definedName name="CC_131" localSheetId="4">'[26]Master'!$C$111</definedName>
    <definedName name="CC_131">'[2]Master'!$C$111</definedName>
    <definedName name="CC_230" localSheetId="2">'[9]Master'!$C$113</definedName>
    <definedName name="CC_230" localSheetId="4">'[25]Master'!$C$113</definedName>
    <definedName name="CC_230">'[1]Master'!$C$113</definedName>
    <definedName name="CC_300" localSheetId="2">'[12]Master'!$C$26</definedName>
    <definedName name="CC_300" localSheetId="4">'[27]Master'!$C$26</definedName>
    <definedName name="CC_300">'[6]Master'!$C$26</definedName>
    <definedName name="CC_310" localSheetId="2">'[10]Master'!$C$120</definedName>
    <definedName name="CC_310" localSheetId="4">'[26]Master'!$C$120</definedName>
    <definedName name="CC_310">'[2]Master'!$C$120</definedName>
    <definedName name="CC_340" localSheetId="2">'[10]Master'!$C$27</definedName>
    <definedName name="CC_340" localSheetId="4">'[26]Master'!$C$27</definedName>
    <definedName name="CC_340">'[2]Master'!$C$27</definedName>
    <definedName name="CC_380" localSheetId="2">'[9]Master'!$C$28</definedName>
    <definedName name="CC_380" localSheetId="4">'[25]Master'!$C$28</definedName>
    <definedName name="CC_380">'[1]Master'!$C$28</definedName>
    <definedName name="CC_550" localSheetId="2">'[13]Master'!$C$34</definedName>
    <definedName name="CC_550" localSheetId="4">'[24]Master'!$C$34</definedName>
    <definedName name="CC_550">'[7]Master'!$C$34</definedName>
    <definedName name="CC_551" localSheetId="2">'[13]Master'!$C$35</definedName>
    <definedName name="CC_551" localSheetId="4">'[24]Master'!$C$35</definedName>
    <definedName name="CC_551">'[7]Master'!$C$35</definedName>
    <definedName name="CC_661A" localSheetId="2">'[11]Master'!$C$157</definedName>
    <definedName name="CC_661A" localSheetId="4">'[23]Master'!$C$157</definedName>
    <definedName name="CC_661A">'[5]Master'!$C$157</definedName>
    <definedName name="CC_719" localSheetId="2">'[9]Master'!$C$57</definedName>
    <definedName name="CC_719" localSheetId="4">'[25]Master'!$C$57</definedName>
    <definedName name="CC_719">'[1]Master'!$C$57</definedName>
    <definedName name="CC_798" localSheetId="2">'[9]Master'!$C$72</definedName>
    <definedName name="CC_798" localSheetId="4">'[25]Master'!$C$72</definedName>
    <definedName name="CC_798">'[1]Master'!$C$72</definedName>
    <definedName name="Data" localSheetId="2">'[4]Jun 2000 Data'!#REF!</definedName>
    <definedName name="Data" localSheetId="4">'[4]Jun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"[FBIN496.XLS]Abstract!$A$1:$B$37"</definedName>
    <definedName name="HTML1_1" localSheetId="5" hidden="1">"[TRST4Q96.XLS]Abstract!$A$1:$B$43"</definedName>
    <definedName name="HTML1_1" hidden="1">"'[profile.xls]1q97 - Tables'!$A$1:$E$48"</definedName>
    <definedName name="HTML1_10" localSheetId="4" hidden="1">"pcarroll@sbd.ca.gov"</definedName>
    <definedName name="HTML1_10" hidden="1">""</definedName>
    <definedName name="HTML1_11" hidden="1">1</definedName>
    <definedName name="HTML1_12" localSheetId="4" hidden="1">"P:\STATS\fbin4q96.htm"</definedName>
    <definedName name="HTML1_12" localSheetId="5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localSheetId="5" hidden="1">"4th Quarter 1996"</definedName>
    <definedName name="HTML1_3" hidden="1">"profile"</definedName>
    <definedName name="HTML1_4" localSheetId="4" hidden="1">"Foreign Bank Report of Income"</definedName>
    <definedName name="HTML1_4" localSheetId="5" hidden="1">"Trust Company Report of Condition"</definedName>
    <definedName name="HTML1_4" hidden="1">"Profile of State Chartered Banks 3/31/97 "</definedName>
    <definedName name="HTML1_5" localSheetId="4" hidden="1">"Abstract of Foreign Bank Report of Income"</definedName>
    <definedName name="HTML1_5" localSheetId="5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localSheetId="5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localSheetId="4" hidden="1">2</definedName>
    <definedName name="HTMLCount" hidden="1">1</definedName>
    <definedName name="_xlnm.Print_Area" localSheetId="0">'Commercial Banks'!$A$1:$J$58</definedName>
    <definedName name="_xlnm.Print_Area" localSheetId="2">'Credit Unions'!$A$1:$J$50</definedName>
    <definedName name="_xlnm.Print_Area" localSheetId="3">'Foreign Bank - RC'!$A$1:$I$49</definedName>
    <definedName name="_xlnm.Print_Area" localSheetId="4">'Foreign Bank - RI'!$A$1:$E$41</definedName>
    <definedName name="_xlnm.Print_Area" localSheetId="1">'Industrial Banks'!$A$1:$J$58</definedName>
    <definedName name="_xlnm.Print_Area" localSheetId="5">'Trust Companies RC'!$A$1:$I$45</definedName>
    <definedName name="_xlnm.Print_Area" localSheetId="6">'Trust Company - RI'!$A$1:$J$42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comments5.xml><?xml version="1.0" encoding="utf-8"?>
<comments xmlns="http://schemas.openxmlformats.org/spreadsheetml/2006/main">
  <authors>
    <author>pcarroll</author>
  </authors>
  <commentList>
    <comment ref="E7" authorId="0">
      <text>
        <r>
          <rPr>
            <b/>
            <sz val="9"/>
            <rFont val="Tahoma"/>
            <family val="2"/>
          </rPr>
          <t>pcarroll: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<sst xmlns="http://schemas.openxmlformats.org/spreadsheetml/2006/main" count="295" uniqueCount="214">
  <si>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</si>
  <si>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</si>
  <si>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</si>
  <si>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</si>
  <si>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</si>
  <si>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</si>
  <si>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</si>
  <si>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</si>
  <si>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</si>
  <si>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</si>
  <si>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</si>
  <si>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</si>
  <si>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</si>
  <si>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</si>
  <si>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</si>
  <si>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</si>
  <si>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Change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</si>
  <si>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</si>
  <si>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</si>
  <si>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</si>
  <si>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</si>
  <si>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</si>
  <si>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</si>
  <si>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</si>
  <si>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</si>
  <si>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</si>
  <si>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</si>
  <si>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</si>
  <si>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</si>
  <si>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</si>
  <si>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</si>
  <si>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</si>
  <si>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</si>
  <si>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</si>
  <si>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</si>
  <si>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</si>
  <si>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</si>
  <si>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</si>
  <si>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</si>
  <si>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</si>
  <si>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</si>
  <si>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</si>
  <si>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</si>
  <si>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</si>
  <si>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</si>
  <si>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</si>
  <si>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</si>
  <si>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</si>
  <si>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</si>
  <si>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</si>
  <si>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</si>
  <si>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</si>
  <si>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</si>
  <si>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</si>
  <si>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</si>
  <si>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</si>
  <si>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</si>
  <si>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</si>
  <si>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</si>
  <si>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</si>
  <si>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</si>
  <si>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</si>
  <si>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Number of Credit Unions</t>
  </si>
  <si>
    <t>Loans to Members</t>
  </si>
  <si>
    <t>Allowance for Loan Losses</t>
  </si>
  <si>
    <t>Members' Shares</t>
  </si>
  <si>
    <t>Total Delinquent Loans**</t>
  </si>
  <si>
    <t>Operating Expenses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</si>
  <si>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</si>
  <si>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</si>
  <si>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</si>
  <si>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</si>
  <si>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</si>
  <si>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FOREIGN BANKS</t>
  </si>
  <si>
    <t>STATEMENT OF CONDITION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</si>
  <si>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</si>
  <si>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</si>
  <si>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</si>
  <si>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</si>
  <si>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</si>
  <si>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</si>
  <si>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</si>
  <si>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</si>
  <si>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</si>
  <si>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Tot Claims-Nonrelated</t>
  </si>
  <si>
    <t xml:space="preserve">Net D/F Related Banks </t>
  </si>
  <si>
    <t>Total Deposits/Credit Balances</t>
  </si>
  <si>
    <t>FF Purch - with others</t>
  </si>
  <si>
    <t>Securities sold - with others</t>
  </si>
  <si>
    <t>Other Borrowed Money</t>
  </si>
  <si>
    <t>Trading Liabilities</t>
  </si>
  <si>
    <t>Othr Liab-Nonrelated</t>
  </si>
  <si>
    <t>Total Liab-Nonrelated</t>
  </si>
  <si>
    <t>Net D/T - Related Bks</t>
  </si>
  <si>
    <t>Total Liabilities</t>
  </si>
  <si>
    <t>Number of trust companies</t>
  </si>
  <si>
    <t>TRUST COMPANIES</t>
  </si>
  <si>
    <t>REPORT OF CONDITION</t>
  </si>
  <si>
    <t>REPORT OF INCOME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</si>
  <si>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</si>
  <si>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</si>
  <si>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</si>
  <si>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</si>
  <si>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</si>
  <si>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</si>
  <si>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</si>
  <si>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</si>
  <si>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</si>
  <si>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</si>
  <si>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</si>
  <si>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</si>
  <si>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</si>
  <si>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</si>
  <si>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</si>
  <si>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</si>
  <si>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</si>
  <si>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</si>
  <si>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</si>
  <si>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</si>
  <si>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</si>
  <si>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</si>
  <si>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</si>
  <si>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</si>
  <si>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</si>
  <si>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</si>
  <si>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</si>
  <si>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Worth</t>
  </si>
  <si>
    <t>Net Worth/Assets</t>
  </si>
  <si>
    <t>Trading assets - Other trading assets</t>
  </si>
  <si>
    <t>Other Real Estate Owned</t>
  </si>
  <si>
    <t>Trading assets - Mortgage-backed securities - Issued by US Govt agencies</t>
  </si>
  <si>
    <t>Trading assets - Mortgage-backed securities - Issued by other</t>
  </si>
  <si>
    <t>Trading assets - Other asset-backed securities</t>
  </si>
  <si>
    <t>Liabilities</t>
  </si>
  <si>
    <t>All Other Securities</t>
  </si>
  <si>
    <t>FF Sold - w/ coml bks in the U.S.</t>
  </si>
  <si>
    <t>FF Sold - w/ nonbank brokers &amp; securities dealers</t>
  </si>
  <si>
    <t>FF Sold - w/ others</t>
  </si>
  <si>
    <t>Securities purchased w/ coml bks in the U.S.</t>
  </si>
  <si>
    <t>Securities purchased w/ nonbank brokers &amp; securities dealers</t>
  </si>
  <si>
    <t>Securities purchased w/others</t>
  </si>
  <si>
    <t>Loans-Net Unearnd Inc</t>
  </si>
  <si>
    <t>Trading assets - US Treas and Agcy Securities</t>
  </si>
  <si>
    <t>Trading assets - Other securities</t>
  </si>
  <si>
    <t>Othr/Claim Nonrelated</t>
  </si>
  <si>
    <t>FF Purch - with coml bks in the U.S.</t>
  </si>
  <si>
    <t>Securities sold - with coml bks in the U.S.</t>
  </si>
  <si>
    <t>(In Thousands of Dollars)</t>
  </si>
  <si>
    <t>Operating income</t>
  </si>
  <si>
    <t xml:space="preserve">    Interest and fees on loans and leases </t>
  </si>
  <si>
    <t xml:space="preserve">    Interest on Federal funds Sold</t>
  </si>
  <si>
    <t xml:space="preserve">    Income on interbank placements and CDs purchased </t>
  </si>
  <si>
    <t xml:space="preserve">    Income on securities purchased under resale agreement</t>
  </si>
  <si>
    <t xml:space="preserve">    Interest and dividends on investment securities</t>
  </si>
  <si>
    <t xml:space="preserve">    Service charges, commissions &amp; fees</t>
  </si>
  <si>
    <t xml:space="preserve">    Net profit/loss on foreign exchange trading</t>
  </si>
  <si>
    <t xml:space="preserve">    Income from H/O, branches &amp; wholly-owned subsidiaries</t>
  </si>
  <si>
    <t xml:space="preserve">    Other operating income</t>
  </si>
  <si>
    <t xml:space="preserve">    TOTAL OPERATING INCOME</t>
  </si>
  <si>
    <t xml:space="preserve">    Salaries and employee benefits </t>
  </si>
  <si>
    <t xml:space="preserve">    Interest on time CDs of $100,000 and over</t>
  </si>
  <si>
    <t xml:space="preserve">    Interest on all other deposits or credit balances</t>
  </si>
  <si>
    <t xml:space="preserve">    Interest expense - Federal funds purchased</t>
  </si>
  <si>
    <t xml:space="preserve">    Interest expense - securities sold under repurchase agreements</t>
  </si>
  <si>
    <t xml:space="preserve">    Interest on borrowings (other than H/O, branches, &amp; wholly-owned subsidiaries)</t>
  </si>
  <si>
    <t xml:space="preserve">    Interest on borrowings from H/O, branches &amp; wholly-owned subsidiaries</t>
  </si>
  <si>
    <t xml:space="preserve">    Other operating expenses</t>
  </si>
  <si>
    <t xml:space="preserve">    Provision for loan losses</t>
  </si>
  <si>
    <t xml:space="preserve">    TOTAL OPERATING EXPENSES</t>
  </si>
  <si>
    <t>Income before income taxes and securities gain or losses</t>
  </si>
  <si>
    <t>Net securities gains or losses</t>
  </si>
  <si>
    <t>Income before taxes</t>
  </si>
  <si>
    <t>Extraordinary item, net of tax effect</t>
  </si>
  <si>
    <t xml:space="preserve">NET INCOME </t>
  </si>
  <si>
    <t>Change from 6/30/12</t>
  </si>
  <si>
    <t>Change from 3/31/13</t>
  </si>
  <si>
    <t>Return on Assets (Year to date)</t>
  </si>
  <si>
    <t>Return on Assets (Quarter)</t>
  </si>
  <si>
    <t>Return on Equity (Quarter)</t>
  </si>
  <si>
    <t>Return on Equity (Year to date)</t>
  </si>
  <si>
    <t>Net Interest Margin (Year to date)</t>
  </si>
  <si>
    <t>Net Interest Margin (Quarter)</t>
  </si>
  <si>
    <t>Interest Earned (Quarter)</t>
  </si>
  <si>
    <t>Interest Expense (Quarer)</t>
  </si>
  <si>
    <t>Net Interest Income (Quarter)</t>
  </si>
  <si>
    <t>Interest Earned (YTD)</t>
  </si>
  <si>
    <t>Interest Expense (YTD)</t>
  </si>
  <si>
    <t>Net Interest Income (YTD)</t>
  </si>
  <si>
    <t>Noninterest Income (YTD)</t>
  </si>
  <si>
    <t>Loan Loss Provision (YTD)</t>
  </si>
  <si>
    <t>Noninterest Expense (YTD)</t>
  </si>
  <si>
    <t>Net Income (YTD)</t>
  </si>
  <si>
    <t>Return on Assets (YTD)</t>
  </si>
  <si>
    <t>Return on Equity (YTD)</t>
  </si>
  <si>
    <t>Net Interest Margin (YTD)</t>
  </si>
  <si>
    <t>Noninterest Income (Quarter)</t>
  </si>
  <si>
    <t>Loan Loss Provision (Quarter)</t>
  </si>
  <si>
    <t>Noninterest Expense (Quarter)</t>
  </si>
  <si>
    <t>Net Income (Quarter)</t>
  </si>
  <si>
    <t>(in thousands of dollars)</t>
  </si>
  <si>
    <t>NET INCOME - Year to date</t>
  </si>
  <si>
    <t>6/30/13 YTD</t>
  </si>
  <si>
    <t>YTD Change</t>
  </si>
  <si>
    <t>6/30/13 Q</t>
  </si>
  <si>
    <t>Quarterly Change</t>
  </si>
  <si>
    <t>Provision for Loan Losses (YTD)</t>
  </si>
  <si>
    <t>Other Income (YTD)</t>
  </si>
  <si>
    <t>Operating Expenses (YTD)</t>
  </si>
  <si>
    <t>Interest Expense (Quarter)</t>
  </si>
  <si>
    <t>Provision for Loan Losses (Quarter)</t>
  </si>
  <si>
    <t>Other Income (Quarter)</t>
  </si>
  <si>
    <t>Operating Expenses (Quarter)</t>
  </si>
  <si>
    <t>Return on Average Assets (YTD)</t>
  </si>
  <si>
    <t>Net  Margin/Average Assets (YTD)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</si>
</sst>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 * #,##0.00_ ;_ * \-#,##0.00_ ;_ * &quot;-&quot;??_ ;_ @_ "/>
    <numFmt numFmtId="168" formatCode="mm/dd/yy_)"/>
    <numFmt numFmtId="169" formatCode="#,##0.0_);\(#,##0.0\)"/>
    <numFmt numFmtId="170" formatCode="0.0%"/>
    <numFmt numFmtId="171" formatCode="0.0"/>
    <numFmt numFmtId="172" formatCode="&quot;$&quot;#,##0"/>
    <numFmt numFmtId="173" formatCode="&quot;$&quot;#,##0.0"/>
    <numFmt numFmtId="174" formatCode="#,##0.000000_ ;\-#,##0.000000\ "/>
    <numFmt numFmtId="175" formatCode="_(* #,##0.0_);_(* \(#,##0.0\);_(* &quot;-&quot;?_);_(@_)"/>
    <numFmt numFmtId="176" formatCode="_(* #,##0.000_);_(* \(#,##0.000\);_(* &quot;-&quot;??_);_(@_)"/>
    <numFmt numFmtId="177" formatCode="_(* #,##0_);_(* \(#,##0\);_(* &quot;-&quot;??_);_(@_)"/>
    <numFmt numFmtId="178" formatCode="[$-409]dddd\,\ mmmm\ dd\,\ yyyy"/>
    <numFmt numFmtId="179" formatCode="m/d/yy"/>
    <numFmt numFmtId="180" formatCode="&quot;$&quot;#,##0.00"/>
    <numFmt numFmtId="181" formatCode="_(&quot;$&quot;* #,##0_);_(&quot;$&quot;* \(#,##0\);_(&quot;$&quot;* &quot;-&quot;??_);_(@_)"/>
    <numFmt numFmtId="182" formatCode="#,##0.0000_);\(#,##0.0000\)"/>
  </numFmts>
  <fonts count="53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Helv"/>
      <family val="0"/>
    </font>
    <font>
      <b/>
      <sz val="9"/>
      <name val="Times New Roman"/>
      <family val="1"/>
    </font>
    <font>
      <sz val="9"/>
      <name val="Helv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Alignment="1">
      <alignment/>
    </xf>
    <xf numFmtId="9" fontId="1" fillId="0" borderId="0" xfId="7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70" applyNumberFormat="1" applyAlignment="1">
      <alignment/>
    </xf>
    <xf numFmtId="37" fontId="1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>
      <alignment/>
    </xf>
    <xf numFmtId="170" fontId="1" fillId="0" borderId="0" xfId="7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69" fontId="1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37" fontId="1" fillId="0" borderId="0" xfId="7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170" fontId="0" fillId="0" borderId="0" xfId="7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7" fontId="0" fillId="0" borderId="0" xfId="44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>
      <alignment/>
    </xf>
    <xf numFmtId="37" fontId="0" fillId="0" borderId="0" xfId="44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65">
      <alignment/>
      <protection/>
    </xf>
    <xf numFmtId="0" fontId="0" fillId="0" borderId="0" xfId="65" applyFont="1" applyAlignment="1" quotePrefix="1">
      <alignment horizontal="center"/>
      <protection/>
    </xf>
    <xf numFmtId="0" fontId="0" fillId="0" borderId="0" xfId="65" applyFont="1">
      <alignment/>
      <protection/>
    </xf>
    <xf numFmtId="166" fontId="0" fillId="0" borderId="0" xfId="65" applyNumberFormat="1" applyFont="1" applyBorder="1" applyProtection="1">
      <alignment/>
      <protection locked="0"/>
    </xf>
    <xf numFmtId="4" fontId="0" fillId="0" borderId="0" xfId="65" applyNumberFormat="1">
      <alignment/>
      <protection/>
    </xf>
    <xf numFmtId="37" fontId="0" fillId="0" borderId="0" xfId="64" applyNumberFormat="1" applyFont="1" applyBorder="1" applyProtection="1">
      <alignment/>
      <protection locked="0"/>
    </xf>
    <xf numFmtId="172" fontId="0" fillId="0" borderId="0" xfId="50" applyNumberFormat="1" applyFont="1" applyBorder="1" applyAlignment="1" applyProtection="1">
      <alignment/>
      <protection/>
    </xf>
    <xf numFmtId="43" fontId="0" fillId="0" borderId="0" xfId="45" applyFont="1" applyBorder="1" applyAlignment="1">
      <alignment/>
    </xf>
    <xf numFmtId="0" fontId="0" fillId="0" borderId="0" xfId="64" applyFont="1" applyBorder="1">
      <alignment/>
      <protection/>
    </xf>
    <xf numFmtId="37" fontId="0" fillId="0" borderId="0" xfId="64" applyNumberFormat="1" applyFont="1" applyBorder="1" applyProtection="1">
      <alignment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16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 quotePrefix="1">
      <alignment horizontal="center"/>
    </xf>
    <xf numFmtId="16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0" borderId="11" xfId="0" applyNumberFormat="1" applyFont="1" applyFill="1" applyBorder="1" applyAlignment="1">
      <alignment/>
    </xf>
    <xf numFmtId="39" fontId="1" fillId="33" borderId="11" xfId="0" applyNumberFormat="1" applyFont="1" applyFill="1" applyBorder="1" applyAlignment="1" applyProtection="1">
      <alignment/>
      <protection/>
    </xf>
    <xf numFmtId="39" fontId="1" fillId="0" borderId="11" xfId="0" applyNumberFormat="1" applyFont="1" applyFill="1" applyBorder="1" applyAlignment="1">
      <alignment/>
    </xf>
    <xf numFmtId="39" fontId="1" fillId="0" borderId="11" xfId="42" applyNumberFormat="1" applyFont="1" applyBorder="1" applyAlignment="1" applyProtection="1">
      <alignment/>
      <protection hidden="1"/>
    </xf>
    <xf numFmtId="3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16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1" fillId="0" borderId="0" xfId="7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7" xfId="0" applyFont="1" applyFill="1" applyBorder="1" applyAlignment="1" applyProtection="1">
      <alignment horizontal="left"/>
      <protection/>
    </xf>
    <xf numFmtId="169" fontId="1" fillId="33" borderId="0" xfId="0" applyNumberFormat="1" applyFont="1" applyFill="1" applyBorder="1" applyAlignment="1" applyProtection="1">
      <alignment/>
      <protection/>
    </xf>
    <xf numFmtId="170" fontId="1" fillId="33" borderId="0" xfId="70" applyNumberFormat="1" applyFont="1" applyFill="1" applyBorder="1" applyAlignment="1">
      <alignment horizontal="center"/>
    </xf>
    <xf numFmtId="169" fontId="1" fillId="33" borderId="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69" fontId="1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Border="1" applyAlignment="1">
      <alignment/>
    </xf>
    <xf numFmtId="37" fontId="1" fillId="33" borderId="11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 applyProtection="1">
      <alignment/>
      <protection/>
    </xf>
    <xf numFmtId="39" fontId="1" fillId="0" borderId="0" xfId="0" applyNumberFormat="1" applyFont="1" applyFill="1" applyBorder="1" applyAlignment="1">
      <alignment/>
    </xf>
    <xf numFmtId="39" fontId="1" fillId="0" borderId="0" xfId="42" applyNumberFormat="1" applyFont="1" applyBorder="1" applyAlignment="1" applyProtection="1">
      <alignment/>
      <protection hidden="1"/>
    </xf>
    <xf numFmtId="39" fontId="1" fillId="0" borderId="0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3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170" fontId="1" fillId="0" borderId="10" xfId="7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70" applyNumberFormat="1" applyFont="1" applyBorder="1" applyAlignment="1">
      <alignment horizontal="center"/>
    </xf>
    <xf numFmtId="170" fontId="1" fillId="33" borderId="17" xfId="70" applyNumberFormat="1" applyFont="1" applyFill="1" applyBorder="1" applyAlignment="1">
      <alignment horizontal="center"/>
    </xf>
    <xf numFmtId="170" fontId="1" fillId="0" borderId="16" xfId="70" applyNumberFormat="1" applyFont="1" applyBorder="1" applyAlignment="1">
      <alignment horizontal="center"/>
    </xf>
    <xf numFmtId="9" fontId="1" fillId="0" borderId="0" xfId="70" applyFont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1" fillId="0" borderId="17" xfId="42" applyNumberFormat="1" applyFont="1" applyBorder="1" applyAlignment="1">
      <alignment/>
    </xf>
    <xf numFmtId="169" fontId="1" fillId="0" borderId="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73" fontId="1" fillId="0" borderId="17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171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0" fontId="1" fillId="0" borderId="17" xfId="70" applyNumberFormat="1" applyFont="1" applyBorder="1" applyAlignment="1">
      <alignment/>
    </xf>
    <xf numFmtId="166" fontId="1" fillId="0" borderId="15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0" fontId="1" fillId="0" borderId="17" xfId="0" applyFont="1" applyBorder="1" applyAlignment="1" applyProtection="1" quotePrefix="1">
      <alignment horizontal="left"/>
      <protection/>
    </xf>
    <xf numFmtId="0" fontId="1" fillId="0" borderId="11" xfId="0" applyFont="1" applyBorder="1" applyAlignment="1">
      <alignment/>
    </xf>
    <xf numFmtId="173" fontId="1" fillId="33" borderId="0" xfId="42" applyNumberFormat="1" applyFont="1" applyFill="1" applyBorder="1" applyAlignment="1">
      <alignment/>
    </xf>
    <xf numFmtId="173" fontId="1" fillId="33" borderId="11" xfId="42" applyNumberFormat="1" applyFont="1" applyFill="1" applyBorder="1" applyAlignment="1">
      <alignment/>
    </xf>
    <xf numFmtId="169" fontId="1" fillId="33" borderId="0" xfId="42" applyNumberFormat="1" applyFont="1" applyFill="1" applyBorder="1" applyAlignment="1">
      <alignment/>
    </xf>
    <xf numFmtId="169" fontId="1" fillId="33" borderId="11" xfId="42" applyNumberFormat="1" applyFont="1" applyFill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33" borderId="17" xfId="0" applyFont="1" applyFill="1" applyBorder="1" applyAlignment="1" quotePrefix="1">
      <alignment horizontal="left"/>
    </xf>
    <xf numFmtId="0" fontId="1" fillId="33" borderId="17" xfId="0" applyFont="1" applyFill="1" applyBorder="1" applyAlignment="1" applyProtection="1" quotePrefix="1">
      <alignment horizontal="left"/>
      <protection/>
    </xf>
    <xf numFmtId="0" fontId="0" fillId="0" borderId="17" xfId="0" applyBorder="1" applyAlignment="1">
      <alignment/>
    </xf>
    <xf numFmtId="173" fontId="1" fillId="0" borderId="11" xfId="42" applyNumberFormat="1" applyFont="1" applyFill="1" applyBorder="1" applyAlignment="1">
      <alignment/>
    </xf>
    <xf numFmtId="2" fontId="1" fillId="0" borderId="0" xfId="70" applyNumberFormat="1" applyFont="1" applyBorder="1" applyAlignment="1">
      <alignment/>
    </xf>
    <xf numFmtId="2" fontId="1" fillId="0" borderId="11" xfId="70" applyNumberFormat="1" applyFont="1" applyFill="1" applyBorder="1" applyAlignment="1">
      <alignment/>
    </xf>
    <xf numFmtId="4" fontId="1" fillId="0" borderId="12" xfId="42" applyNumberFormat="1" applyFont="1" applyFill="1" applyBorder="1" applyAlignment="1">
      <alignment/>
    </xf>
    <xf numFmtId="166" fontId="1" fillId="0" borderId="14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 quotePrefix="1">
      <alignment horizontal="left"/>
    </xf>
    <xf numFmtId="169" fontId="1" fillId="0" borderId="0" xfId="42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  <xf numFmtId="170" fontId="1" fillId="0" borderId="17" xfId="7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0" fontId="1" fillId="0" borderId="0" xfId="7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/>
    </xf>
    <xf numFmtId="0" fontId="1" fillId="0" borderId="17" xfId="0" applyFont="1" applyFill="1" applyBorder="1" applyAlignment="1" applyProtection="1" quotePrefix="1">
      <alignment horizontal="left"/>
      <protection/>
    </xf>
    <xf numFmtId="2" fontId="1" fillId="33" borderId="0" xfId="42" applyNumberFormat="1" applyFont="1" applyFill="1" applyBorder="1" applyAlignment="1">
      <alignment/>
    </xf>
    <xf numFmtId="2" fontId="1" fillId="33" borderId="11" xfId="42" applyNumberFormat="1" applyFont="1" applyFill="1" applyBorder="1" applyAlignment="1">
      <alignment/>
    </xf>
    <xf numFmtId="170" fontId="1" fillId="33" borderId="17" xfId="7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1" fillId="33" borderId="0" xfId="42" applyNumberFormat="1" applyFont="1" applyFill="1" applyBorder="1" applyAlignment="1">
      <alignment/>
    </xf>
    <xf numFmtId="4" fontId="1" fillId="33" borderId="11" xfId="42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4" fontId="1" fillId="0" borderId="10" xfId="42" applyNumberFormat="1" applyFont="1" applyFill="1" applyBorder="1" applyAlignment="1">
      <alignment/>
    </xf>
    <xf numFmtId="170" fontId="1" fillId="0" borderId="10" xfId="70" applyNumberFormat="1" applyFont="1" applyFill="1" applyBorder="1" applyAlignment="1">
      <alignment/>
    </xf>
    <xf numFmtId="169" fontId="1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0" fontId="1" fillId="0" borderId="10" xfId="7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 quotePrefix="1">
      <alignment horizontal="left"/>
      <protection/>
    </xf>
    <xf numFmtId="5" fontId="0" fillId="0" borderId="11" xfId="0" applyNumberFormat="1" applyFont="1" applyBorder="1" applyAlignment="1" applyProtection="1">
      <alignment/>
      <protection/>
    </xf>
    <xf numFmtId="177" fontId="0" fillId="0" borderId="11" xfId="44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70" fontId="0" fillId="0" borderId="17" xfId="7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70" fontId="0" fillId="0" borderId="0" xfId="7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170" fontId="0" fillId="0" borderId="10" xfId="7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12" fillId="0" borderId="13" xfId="0" applyFont="1" applyBorder="1" applyAlignment="1" applyProtection="1" quotePrefix="1">
      <alignment horizontal="lef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6" fontId="1" fillId="0" borderId="11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 locked="0"/>
    </xf>
    <xf numFmtId="0" fontId="8" fillId="0" borderId="16" xfId="0" applyFont="1" applyBorder="1" applyAlignment="1" applyProtection="1" quotePrefix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Continuous"/>
      <protection/>
    </xf>
    <xf numFmtId="3" fontId="12" fillId="0" borderId="14" xfId="0" applyNumberFormat="1" applyFont="1" applyBorder="1" applyAlignment="1" applyProtection="1">
      <alignment horizontal="centerContinuous"/>
      <protection/>
    </xf>
    <xf numFmtId="0" fontId="1" fillId="0" borderId="14" xfId="0" applyFont="1" applyBorder="1" applyAlignment="1">
      <alignment/>
    </xf>
    <xf numFmtId="3" fontId="12" fillId="0" borderId="15" xfId="0" applyNumberFormat="1" applyFont="1" applyBorder="1" applyAlignment="1" applyProtection="1">
      <alignment horizontal="centerContinuous"/>
      <protection/>
    </xf>
    <xf numFmtId="3" fontId="1" fillId="0" borderId="0" xfId="0" applyNumberFormat="1" applyFont="1" applyBorder="1" applyAlignment="1" applyProtection="1">
      <alignment horizontal="center"/>
      <protection/>
    </xf>
    <xf numFmtId="170" fontId="1" fillId="0" borderId="0" xfId="7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0" xfId="70" applyNumberFormat="1" applyFont="1" applyBorder="1" applyAlignment="1" applyProtection="1">
      <alignment/>
      <protection locked="0"/>
    </xf>
    <xf numFmtId="170" fontId="1" fillId="0" borderId="10" xfId="7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/>
      <protection/>
    </xf>
    <xf numFmtId="166" fontId="1" fillId="0" borderId="12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/>
      <protection/>
    </xf>
    <xf numFmtId="170" fontId="1" fillId="0" borderId="17" xfId="7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/>
    </xf>
    <xf numFmtId="3" fontId="1" fillId="0" borderId="17" xfId="0" applyNumberFormat="1" applyFont="1" applyBorder="1" applyAlignment="1">
      <alignment/>
    </xf>
    <xf numFmtId="170" fontId="1" fillId="0" borderId="16" xfId="7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37" fontId="13" fillId="0" borderId="0" xfId="42" applyNumberFormat="1" applyFont="1" applyBorder="1" applyAlignment="1">
      <alignment/>
    </xf>
    <xf numFmtId="37" fontId="13" fillId="0" borderId="11" xfId="42" applyNumberFormat="1" applyFont="1" applyBorder="1" applyAlignment="1">
      <alignment/>
    </xf>
    <xf numFmtId="0" fontId="13" fillId="0" borderId="17" xfId="0" applyFont="1" applyBorder="1" applyAlignment="1">
      <alignment/>
    </xf>
    <xf numFmtId="37" fontId="0" fillId="0" borderId="0" xfId="42" applyNumberFormat="1" applyFont="1" applyBorder="1" applyAlignment="1">
      <alignment/>
    </xf>
    <xf numFmtId="37" fontId="0" fillId="0" borderId="11" xfId="42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16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>
      <alignment/>
    </xf>
    <xf numFmtId="170" fontId="13" fillId="0" borderId="17" xfId="7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170" fontId="13" fillId="0" borderId="0" xfId="7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" fontId="13" fillId="0" borderId="0" xfId="66" applyNumberFormat="1" applyFont="1" applyAlignment="1">
      <alignment horizontal="center"/>
      <protection/>
    </xf>
    <xf numFmtId="17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3" fillId="0" borderId="13" xfId="66" applyFont="1" applyBorder="1" applyAlignment="1">
      <alignment horizontal="center"/>
      <protection/>
    </xf>
    <xf numFmtId="166" fontId="0" fillId="0" borderId="14" xfId="0" applyNumberFormat="1" applyFont="1" applyBorder="1" applyAlignment="1">
      <alignment horizontal="center"/>
    </xf>
    <xf numFmtId="169" fontId="0" fillId="0" borderId="14" xfId="0" applyNumberFormat="1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Continuous"/>
    </xf>
    <xf numFmtId="0" fontId="17" fillId="0" borderId="16" xfId="0" applyFont="1" applyBorder="1" applyAlignment="1" applyProtection="1">
      <alignment horizontal="left"/>
      <protection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0" fontId="0" fillId="0" borderId="16" xfId="7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70" fontId="0" fillId="0" borderId="17" xfId="7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0" xfId="7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 applyProtection="1">
      <alignment/>
      <protection locked="0"/>
    </xf>
    <xf numFmtId="3" fontId="13" fillId="0" borderId="12" xfId="0" applyNumberFormat="1" applyFont="1" applyBorder="1" applyAlignment="1">
      <alignment/>
    </xf>
    <xf numFmtId="170" fontId="13" fillId="0" borderId="16" xfId="70" applyNumberFormat="1" applyFont="1" applyBorder="1" applyAlignment="1">
      <alignment/>
    </xf>
    <xf numFmtId="37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0" fontId="13" fillId="0" borderId="10" xfId="7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0" fontId="10" fillId="0" borderId="13" xfId="65" applyFont="1" applyBorder="1" applyAlignment="1" applyProtection="1">
      <alignment horizontal="left"/>
      <protection/>
    </xf>
    <xf numFmtId="166" fontId="10" fillId="0" borderId="14" xfId="65" applyNumberFormat="1" applyFont="1" applyBorder="1" applyAlignment="1" applyProtection="1">
      <alignment horizontal="center"/>
      <protection/>
    </xf>
    <xf numFmtId="166" fontId="10" fillId="0" borderId="14" xfId="64" applyNumberFormat="1" applyFont="1" applyBorder="1" applyAlignment="1" applyProtection="1">
      <alignment horizontal="center"/>
      <protection/>
    </xf>
    <xf numFmtId="4" fontId="0" fillId="0" borderId="15" xfId="65" applyNumberFormat="1" applyBorder="1" applyAlignment="1">
      <alignment horizontal="centerContinuous"/>
      <protection/>
    </xf>
    <xf numFmtId="0" fontId="10" fillId="0" borderId="17" xfId="65" applyFont="1" applyBorder="1" applyAlignment="1" applyProtection="1">
      <alignment horizontal="left"/>
      <protection/>
    </xf>
    <xf numFmtId="4" fontId="0" fillId="0" borderId="11" xfId="65" applyNumberFormat="1" applyBorder="1" applyAlignment="1">
      <alignment horizontal="center"/>
      <protection/>
    </xf>
    <xf numFmtId="0" fontId="10" fillId="0" borderId="16" xfId="65" applyFont="1" applyBorder="1" applyAlignment="1" applyProtection="1">
      <alignment horizontal="left"/>
      <protection/>
    </xf>
    <xf numFmtId="37" fontId="0" fillId="0" borderId="10" xfId="65" applyNumberFormat="1" applyFont="1" applyBorder="1" applyProtection="1">
      <alignment/>
      <protection locked="0"/>
    </xf>
    <xf numFmtId="4" fontId="0" fillId="0" borderId="12" xfId="65" applyNumberFormat="1" applyBorder="1">
      <alignment/>
      <protection/>
    </xf>
    <xf numFmtId="0" fontId="13" fillId="0" borderId="13" xfId="65" applyFont="1" applyBorder="1" applyAlignment="1" applyProtection="1" quotePrefix="1">
      <alignment horizontal="left"/>
      <protection/>
    </xf>
    <xf numFmtId="0" fontId="13" fillId="0" borderId="14" xfId="64" applyFont="1" applyBorder="1" applyAlignment="1" applyProtection="1">
      <alignment horizontal="center"/>
      <protection/>
    </xf>
    <xf numFmtId="0" fontId="13" fillId="0" borderId="15" xfId="64" applyFont="1" applyBorder="1" applyAlignment="1" applyProtection="1">
      <alignment horizontal="center"/>
      <protection/>
    </xf>
    <xf numFmtId="0" fontId="0" fillId="0" borderId="17" xfId="65" applyFont="1" applyBorder="1" applyAlignment="1" applyProtection="1" quotePrefix="1">
      <alignment horizontal="left"/>
      <protection/>
    </xf>
    <xf numFmtId="37" fontId="0" fillId="0" borderId="11" xfId="64" applyNumberFormat="1" applyFont="1" applyBorder="1" applyProtection="1">
      <alignment/>
      <protection locked="0"/>
    </xf>
    <xf numFmtId="172" fontId="0" fillId="0" borderId="11" xfId="50" applyNumberFormat="1" applyFont="1" applyBorder="1" applyAlignment="1" applyProtection="1">
      <alignment/>
      <protection/>
    </xf>
    <xf numFmtId="0" fontId="0" fillId="0" borderId="17" xfId="65" applyFont="1" applyBorder="1">
      <alignment/>
      <protection/>
    </xf>
    <xf numFmtId="43" fontId="0" fillId="0" borderId="11" xfId="45" applyFont="1" applyBorder="1" applyAlignment="1">
      <alignment/>
    </xf>
    <xf numFmtId="0" fontId="13" fillId="0" borderId="17" xfId="65" applyFont="1" applyBorder="1" applyAlignment="1" applyProtection="1" quotePrefix="1">
      <alignment horizontal="left"/>
      <protection/>
    </xf>
    <xf numFmtId="0" fontId="0" fillId="0" borderId="11" xfId="64" applyFont="1" applyBorder="1">
      <alignment/>
      <protection/>
    </xf>
    <xf numFmtId="37" fontId="0" fillId="0" borderId="0" xfId="64" applyNumberFormat="1" applyBorder="1">
      <alignment/>
      <protection/>
    </xf>
    <xf numFmtId="37" fontId="0" fillId="0" borderId="11" xfId="64" applyNumberFormat="1" applyBorder="1">
      <alignment/>
      <protection/>
    </xf>
    <xf numFmtId="0" fontId="0" fillId="0" borderId="17" xfId="65" applyFont="1" applyBorder="1" applyAlignment="1" applyProtection="1">
      <alignment horizontal="left"/>
      <protection/>
    </xf>
    <xf numFmtId="37" fontId="0" fillId="0" borderId="11" xfId="64" applyNumberFormat="1" applyFont="1" applyBorder="1" applyProtection="1">
      <alignment/>
      <protection/>
    </xf>
    <xf numFmtId="0" fontId="0" fillId="0" borderId="16" xfId="65" applyBorder="1">
      <alignment/>
      <protection/>
    </xf>
    <xf numFmtId="0" fontId="0" fillId="0" borderId="13" xfId="65" applyBorder="1">
      <alignment/>
      <protection/>
    </xf>
    <xf numFmtId="4" fontId="0" fillId="0" borderId="15" xfId="65" applyNumberFormat="1" applyBorder="1">
      <alignment/>
      <protection/>
    </xf>
    <xf numFmtId="10" fontId="0" fillId="0" borderId="17" xfId="65" applyNumberFormat="1" applyBorder="1">
      <alignment/>
      <protection/>
    </xf>
    <xf numFmtId="3" fontId="0" fillId="0" borderId="11" xfId="65" applyNumberFormat="1" applyBorder="1">
      <alignment/>
      <protection/>
    </xf>
    <xf numFmtId="10" fontId="0" fillId="0" borderId="16" xfId="65" applyNumberFormat="1" applyBorder="1">
      <alignment/>
      <protection/>
    </xf>
    <xf numFmtId="3" fontId="0" fillId="0" borderId="12" xfId="65" applyNumberFormat="1" applyBorder="1">
      <alignment/>
      <protection/>
    </xf>
    <xf numFmtId="0" fontId="0" fillId="0" borderId="13" xfId="65" applyBorder="1" applyAlignment="1">
      <alignment horizontal="centerContinuous"/>
      <protection/>
    </xf>
    <xf numFmtId="0" fontId="0" fillId="0" borderId="17" xfId="65" applyBorder="1" applyAlignment="1">
      <alignment horizontal="center"/>
      <protection/>
    </xf>
    <xf numFmtId="0" fontId="0" fillId="0" borderId="16" xfId="65" applyFont="1" applyBorder="1" applyAlignment="1" applyProtection="1" quotePrefix="1">
      <alignment horizontal="left"/>
      <protection/>
    </xf>
    <xf numFmtId="5" fontId="0" fillId="0" borderId="10" xfId="64" applyNumberFormat="1" applyFont="1" applyBorder="1" applyProtection="1">
      <alignment/>
      <protection/>
    </xf>
    <xf numFmtId="5" fontId="0" fillId="0" borderId="12" xfId="64" applyNumberFormat="1" applyFont="1" applyBorder="1" applyProtection="1">
      <alignment/>
      <protection/>
    </xf>
    <xf numFmtId="170" fontId="0" fillId="0" borderId="16" xfId="7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5" fontId="0" fillId="0" borderId="10" xfId="0" applyNumberFormat="1" applyFont="1" applyBorder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7" fillId="0" borderId="0" xfId="66" applyNumberFormat="1" applyFont="1" applyAlignment="1">
      <alignment horizontal="center"/>
      <protection/>
    </xf>
    <xf numFmtId="0" fontId="0" fillId="0" borderId="0" xfId="65" applyFont="1" applyAlignment="1" quotePrefix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0" fontId="0" fillId="0" borderId="0" xfId="65" applyAlignment="1">
      <alignment/>
      <protection/>
    </xf>
    <xf numFmtId="0" fontId="7" fillId="0" borderId="0" xfId="0" applyFont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_Foreign Bank Report of Condition Dec 98" xfId="66"/>
    <cellStyle name="Normal_Foreign Bank Report of Condition Dec 9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2%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1%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edit%20Union%20Data\PdatCU%2012%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edit%20Union%20Data\PdatCU%2013%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Stats%20for%20the%20Web%20Page\Mar%2013%20Stats%20for%20the%20Web%20Pag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12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CBS%20peer%2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13%20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3%20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2%20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Stats%20for%20the%20Web%20Page\CU%20Peer%204q00%20Al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Stats%20for%20the%20Web%20Page\CU%20Peer%204q00%20$10MM%20to%20$50M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Stats%20for%20the%20Web%20Page\cbs%20peer%2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Stats%20for%20the%20Web%20Page\CBS%20peer%2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Stats%20for%20the%20Web%20Page\CU%20Peer%204q00%20$2MM%20to%20$10M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13%200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12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3%200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pdat%20ib%2012%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edit%20Union%20Data\PdatCU%2013%20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edit%20Union%20Data\PdatCU%2012%200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Stats%20for%20the%20Web%20Page\Jun%2012%20Stats%20for%20the%20Web%20Pag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Stats%20for%20the%20Web%20Page\Jun%2013%20Stats%20for%20the%20Web%20Pa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decena\AppData\Local\Microsoft\Windows\Temporary%20Internet%20Files\Content.Outlook\FJS76YVD\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157</v>
          </cell>
          <cell r="Y1">
            <v>40999</v>
          </cell>
          <cell r="Z1">
            <v>40148835.63800003</v>
          </cell>
          <cell r="AA1">
            <v>1093054.3280000007</v>
          </cell>
          <cell r="AB1">
            <v>76104756.54700002</v>
          </cell>
          <cell r="AC1">
            <v>65733481.87600001</v>
          </cell>
          <cell r="AD1">
            <v>7417114.996999999</v>
          </cell>
          <cell r="AE1">
            <v>778738.9879999999</v>
          </cell>
          <cell r="AF1">
            <v>637538.2200000001</v>
          </cell>
          <cell r="AG1">
            <v>73590.09999999998</v>
          </cell>
          <cell r="AH1">
            <v>218586.103</v>
          </cell>
          <cell r="AI1">
            <v>514819.0299999999</v>
          </cell>
          <cell r="AJ1">
            <v>103517.73200000005</v>
          </cell>
          <cell r="AK1">
            <v>164197.4610000001</v>
          </cell>
          <cell r="AL1">
            <v>153355.26799999998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151</v>
          </cell>
          <cell r="Z1">
            <v>40047122.500999995</v>
          </cell>
          <cell r="AA1">
            <v>816734.1260000002</v>
          </cell>
          <cell r="AB1">
            <v>79256240.54800001</v>
          </cell>
          <cell r="AC1">
            <v>68271666.54999998</v>
          </cell>
          <cell r="AD1">
            <v>8186794.567999996</v>
          </cell>
          <cell r="AE1">
            <v>431378.6969999999</v>
          </cell>
          <cell r="AF1">
            <v>578727.2810000002</v>
          </cell>
          <cell r="AG1">
            <v>-3451.2099999999987</v>
          </cell>
          <cell r="AH1">
            <v>243148.72399999987</v>
          </cell>
          <cell r="AI1">
            <v>528746.7529999999</v>
          </cell>
          <cell r="AJ1">
            <v>80662.44999999997</v>
          </cell>
          <cell r="AK1">
            <v>215918.01200000005</v>
          </cell>
          <cell r="AL1">
            <v>92986.377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1q 13 Profile"/>
      <sheetName val="Coml Banks 1q 13 Peer"/>
      <sheetName val="Coml Banks 1q 13 Financials"/>
      <sheetName val="Industrial Bks 1q 13 Profile"/>
      <sheetName val="Industrial Bks 1q 13 Financials"/>
      <sheetName val="Schedule T Banks 1q 13"/>
      <sheetName val="Schedule T Banks 1q 13 p2"/>
      <sheetName val="Schedule T TrustCo 1q 13"/>
      <sheetName val="Schedule T TrustCo 1q13 p2"/>
      <sheetName val="TC 1q 13 Report of Condition"/>
      <sheetName val="TC 1q 13 Report of Income"/>
      <sheetName val="Fiduciary Assets 1q 13"/>
      <sheetName val="FB Report of Condition 1q 13"/>
      <sheetName val="FB Financials 1q 13"/>
      <sheetName val="FB Ranking 1q 13"/>
      <sheetName val="CU Profile 1Q13"/>
      <sheetName val="CU Peer Group 1q13"/>
      <sheetName val="Selected CU Fin Data 1q13"/>
    </sheetNames>
    <sheetDataSet>
      <sheetData sheetId="15">
        <row r="29">
          <cell r="E29">
            <v>1.11</v>
          </cell>
        </row>
        <row r="30">
          <cell r="E30">
            <v>3.75</v>
          </cell>
        </row>
        <row r="37">
          <cell r="E37">
            <v>0.69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176</v>
          </cell>
          <cell r="E1">
            <v>41090</v>
          </cell>
          <cell r="F1">
            <v>178098217</v>
          </cell>
          <cell r="G1">
            <v>3244050</v>
          </cell>
          <cell r="H1">
            <v>269871802</v>
          </cell>
          <cell r="I1">
            <v>214023811</v>
          </cell>
          <cell r="J1">
            <v>35932235</v>
          </cell>
          <cell r="N1">
            <v>4471467</v>
          </cell>
          <cell r="O1">
            <v>3328297</v>
          </cell>
          <cell r="W1">
            <v>5404297</v>
          </cell>
          <cell r="X1">
            <v>310522</v>
          </cell>
          <cell r="Y1">
            <v>1023366</v>
          </cell>
          <cell r="Z1">
            <v>3488888</v>
          </cell>
          <cell r="AA1">
            <v>559481</v>
          </cell>
          <cell r="AB1">
            <v>1491456</v>
          </cell>
          <cell r="AC1">
            <v>959029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166</v>
          </cell>
          <cell r="E1">
            <v>41455</v>
          </cell>
          <cell r="F1">
            <v>193314599</v>
          </cell>
          <cell r="G1">
            <v>3060995</v>
          </cell>
          <cell r="H1">
            <v>285293923</v>
          </cell>
          <cell r="I1">
            <v>228052115</v>
          </cell>
          <cell r="J1">
            <v>37200083</v>
          </cell>
          <cell r="N1">
            <v>3561325</v>
          </cell>
          <cell r="O1">
            <v>2710493</v>
          </cell>
          <cell r="W1">
            <v>5239564</v>
          </cell>
          <cell r="X1">
            <v>121578</v>
          </cell>
          <cell r="Y1">
            <v>1116430</v>
          </cell>
          <cell r="Z1">
            <v>3666942</v>
          </cell>
          <cell r="AA1">
            <v>416944</v>
          </cell>
          <cell r="AB1">
            <v>1528198</v>
          </cell>
          <cell r="AC1">
            <v>609306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41455</v>
          </cell>
          <cell r="F1">
            <v>6759168</v>
          </cell>
          <cell r="G1">
            <v>125589</v>
          </cell>
          <cell r="H1">
            <v>8521375</v>
          </cell>
          <cell r="I1">
            <v>6369880</v>
          </cell>
          <cell r="J1">
            <v>1314105</v>
          </cell>
          <cell r="N1">
            <v>87849</v>
          </cell>
          <cell r="O1">
            <v>76318</v>
          </cell>
          <cell r="W1">
            <v>240343</v>
          </cell>
          <cell r="X1">
            <v>11539</v>
          </cell>
          <cell r="Y1">
            <v>13079</v>
          </cell>
          <cell r="Z1">
            <v>89087</v>
          </cell>
          <cell r="AA1">
            <v>33486</v>
          </cell>
          <cell r="AB1">
            <v>70678</v>
          </cell>
          <cell r="AC1">
            <v>9356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41090</v>
          </cell>
          <cell r="F1">
            <v>6607381</v>
          </cell>
          <cell r="G1">
            <v>143845</v>
          </cell>
          <cell r="H1">
            <v>8806607</v>
          </cell>
          <cell r="I1">
            <v>6643772</v>
          </cell>
          <cell r="J1">
            <v>1307236</v>
          </cell>
          <cell r="N1">
            <v>198895</v>
          </cell>
          <cell r="O1">
            <v>183959</v>
          </cell>
          <cell r="W1">
            <v>258010</v>
          </cell>
          <cell r="X1">
            <v>20082</v>
          </cell>
          <cell r="Y1">
            <v>16945</v>
          </cell>
          <cell r="Z1">
            <v>102196</v>
          </cell>
          <cell r="AA1">
            <v>42200</v>
          </cell>
          <cell r="AB1">
            <v>65489</v>
          </cell>
          <cell r="AC1">
            <v>24243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170</v>
          </cell>
          <cell r="E1">
            <v>41364</v>
          </cell>
          <cell r="F1">
            <v>187305535</v>
          </cell>
          <cell r="G1">
            <v>3082886</v>
          </cell>
          <cell r="H1">
            <v>281560289</v>
          </cell>
          <cell r="I1">
            <v>226033796</v>
          </cell>
          <cell r="J1">
            <v>37182405</v>
          </cell>
          <cell r="N1">
            <v>3917494</v>
          </cell>
          <cell r="O1">
            <v>2902551</v>
          </cell>
          <cell r="W1">
            <v>2603225</v>
          </cell>
          <cell r="X1">
            <v>62634</v>
          </cell>
          <cell r="Y1">
            <v>570437</v>
          </cell>
          <cell r="Z1">
            <v>1825566</v>
          </cell>
          <cell r="AA1">
            <v>212088</v>
          </cell>
          <cell r="AB1">
            <v>768452</v>
          </cell>
          <cell r="AC1">
            <v>667472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176</v>
          </cell>
          <cell r="E1">
            <v>40999</v>
          </cell>
          <cell r="F1">
            <v>173484192</v>
          </cell>
          <cell r="G1">
            <v>3328100</v>
          </cell>
          <cell r="H1">
            <v>266624924</v>
          </cell>
          <cell r="I1">
            <v>210284823</v>
          </cell>
          <cell r="J1">
            <v>35207430</v>
          </cell>
          <cell r="N1">
            <v>4996446</v>
          </cell>
          <cell r="O1">
            <v>3856223</v>
          </cell>
          <cell r="W1">
            <v>2678926</v>
          </cell>
          <cell r="X1">
            <v>149496</v>
          </cell>
          <cell r="Y1">
            <v>469444</v>
          </cell>
          <cell r="Z1">
            <v>1742197</v>
          </cell>
          <cell r="AA1">
            <v>287050</v>
          </cell>
          <cell r="AB1">
            <v>686804</v>
          </cell>
          <cell r="AC1">
            <v>1059517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41364</v>
          </cell>
          <cell r="F1">
            <v>6812246</v>
          </cell>
          <cell r="G1">
            <v>132361</v>
          </cell>
          <cell r="H1">
            <v>8805453</v>
          </cell>
          <cell r="I1">
            <v>6593494</v>
          </cell>
          <cell r="J1">
            <v>1388314</v>
          </cell>
          <cell r="N1">
            <v>130748</v>
          </cell>
          <cell r="O1">
            <v>118898</v>
          </cell>
          <cell r="W1">
            <v>126341</v>
          </cell>
          <cell r="X1">
            <v>4112</v>
          </cell>
          <cell r="Y1">
            <v>6501</v>
          </cell>
          <cell r="Z1">
            <v>43562</v>
          </cell>
          <cell r="AA1">
            <v>18040</v>
          </cell>
          <cell r="AB1">
            <v>39359</v>
          </cell>
          <cell r="AC1">
            <v>20109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40999</v>
          </cell>
          <cell r="F1">
            <v>6476104</v>
          </cell>
          <cell r="G1">
            <v>139636</v>
          </cell>
          <cell r="H1">
            <v>8835915</v>
          </cell>
          <cell r="I1">
            <v>6665568</v>
          </cell>
          <cell r="J1">
            <v>1278022</v>
          </cell>
          <cell r="N1">
            <v>182246</v>
          </cell>
          <cell r="O1">
            <v>162905</v>
          </cell>
          <cell r="W1">
            <v>130513</v>
          </cell>
          <cell r="X1">
            <v>4718</v>
          </cell>
          <cell r="Y1">
            <v>10877</v>
          </cell>
          <cell r="Z1">
            <v>51336</v>
          </cell>
          <cell r="AA1">
            <v>21596</v>
          </cell>
          <cell r="AB1">
            <v>37165</v>
          </cell>
          <cell r="AC1">
            <v>33613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150</v>
          </cell>
          <cell r="Z1">
            <v>40601684.49200002</v>
          </cell>
          <cell r="AA1">
            <v>756045.977</v>
          </cell>
          <cell r="AB1">
            <v>79047067.72199999</v>
          </cell>
          <cell r="AC1">
            <v>68030036.33800003</v>
          </cell>
          <cell r="AD1">
            <v>8405669.035000006</v>
          </cell>
          <cell r="AE1">
            <v>478730.11400000006</v>
          </cell>
          <cell r="AF1">
            <v>1149364.2750000006</v>
          </cell>
          <cell r="AG1">
            <v>-14700.189000000004</v>
          </cell>
          <cell r="AH1">
            <v>499748.43899999984</v>
          </cell>
          <cell r="AI1">
            <v>1069575.0439999995</v>
          </cell>
          <cell r="AJ1">
            <v>158716.18299999996</v>
          </cell>
          <cell r="AK1">
            <v>435521.676</v>
          </cell>
          <cell r="AL1">
            <v>63358.952999999994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156</v>
          </cell>
          <cell r="Z1">
            <v>39981385.775</v>
          </cell>
          <cell r="AA1">
            <v>1027643.161999999</v>
          </cell>
          <cell r="AB1">
            <v>76028587.14799996</v>
          </cell>
          <cell r="AC1">
            <v>65657061.32200002</v>
          </cell>
          <cell r="AD1">
            <v>7593368.927000001</v>
          </cell>
          <cell r="AE1">
            <v>547178.2799999999</v>
          </cell>
          <cell r="AF1">
            <v>1252914.9040000006</v>
          </cell>
          <cell r="AG1">
            <v>124623.73600000002</v>
          </cell>
          <cell r="AH1">
            <v>460884.9979999999</v>
          </cell>
          <cell r="AI1">
            <v>1027453.9400000001</v>
          </cell>
          <cell r="AJ1">
            <v>204049.26799999998</v>
          </cell>
          <cell r="AK1">
            <v>357672.95800000016</v>
          </cell>
          <cell r="AL1">
            <v>132895.45300000004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2q 12 Profile"/>
      <sheetName val="Coml Banks 2q 12 Peer"/>
      <sheetName val="Coml Banks 2q 12 Financials"/>
      <sheetName val="Industrial Bks 2q 12 Profile"/>
      <sheetName val="Industrial Bks 2q 12 Financials"/>
      <sheetName val="Schedule T Banks 1q 12"/>
      <sheetName val="Schedule T Banks 1q 12 p2"/>
      <sheetName val="Schedule T TrustCo 2q 12"/>
      <sheetName val="Schedule T TrustCo 2q12 p2"/>
      <sheetName val="TC 2q 12 Report of Condition"/>
      <sheetName val="TC 2q 12 Report of Income"/>
      <sheetName val="Fiduciary Assets 2q 12"/>
      <sheetName val="FB Report of Condition 2q 12"/>
      <sheetName val="FB Report of Income 2q 12"/>
      <sheetName val="FB Financials 2q 12"/>
      <sheetName val="FB Ranking 2q 12"/>
      <sheetName val="CU Profile 2Q12"/>
      <sheetName val="CU Peer Group 2q12"/>
      <sheetName val="Selected CU Fin Data 2q12"/>
    </sheetNames>
    <sheetDataSet>
      <sheetData sheetId="16">
        <row r="29">
          <cell r="E29">
            <v>0.96</v>
          </cell>
        </row>
        <row r="30">
          <cell r="E30">
            <v>4</v>
          </cell>
        </row>
        <row r="37">
          <cell r="E37">
            <v>1.12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2q 13 Profile"/>
      <sheetName val="Coml Banks 2q 13 Peer"/>
      <sheetName val="Coml Banks 2q 13 Financials"/>
      <sheetName val="Industrial Bks 2q 13 Profile"/>
      <sheetName val="Industrial Bks 2q 13 Financials"/>
      <sheetName val="Schedule T Banks 2q 13"/>
      <sheetName val="Schedule T Banks 2q 13 p2"/>
      <sheetName val="Schedule T TrustCo 2q 13"/>
      <sheetName val="Schedule T TrustCo 2q13 p2"/>
      <sheetName val="TC 2q 13 Report of Condition"/>
      <sheetName val="TC 2q 13 Report of Income"/>
      <sheetName val="Fiduciary Assets 2q 13"/>
      <sheetName val="FB Report of Condition 2q 13"/>
      <sheetName val="FB Report of Income - 2q 13"/>
      <sheetName val="FB Financials 2q 13"/>
      <sheetName val="FB Ranking 2q 13"/>
      <sheetName val="CU Profile 2Q13"/>
      <sheetName val="CU Peer Group 2q13"/>
      <sheetName val="Selected CU Fin Data 2q13"/>
    </sheetNames>
    <sheetDataSet>
      <sheetData sheetId="16">
        <row r="29">
          <cell r="E29">
            <v>1.12</v>
          </cell>
        </row>
        <row r="30">
          <cell r="E30">
            <v>3.77</v>
          </cell>
        </row>
        <row r="37">
          <cell r="E37">
            <v>0.59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6.421875" style="6" customWidth="1"/>
    <col min="2" max="2" width="9.8515625" style="28" hidden="1" customWidth="1"/>
    <col min="3" max="3" width="9.8515625" style="19" bestFit="1" customWidth="1"/>
    <col min="4" max="4" width="9.8515625" style="28" bestFit="1" customWidth="1"/>
    <col min="5" max="5" width="9.8515625" style="19" bestFit="1" customWidth="1"/>
    <col min="6" max="6" width="9.57421875" style="6" customWidth="1"/>
    <col min="7" max="7" width="8.421875" style="6" bestFit="1" customWidth="1"/>
    <col min="8" max="8" width="2.00390625" style="6" customWidth="1"/>
    <col min="9" max="9" width="10.421875" style="6" customWidth="1"/>
    <col min="10" max="10" width="8.00390625" style="6" bestFit="1" customWidth="1"/>
    <col min="11" max="16384" width="9.140625" style="6" customWidth="1"/>
  </cols>
  <sheetData>
    <row r="1" spans="1:10" ht="15">
      <c r="A1" s="339" t="s">
        <v>25</v>
      </c>
      <c r="B1" s="339"/>
      <c r="C1" s="339"/>
      <c r="D1" s="339"/>
      <c r="E1" s="339"/>
      <c r="F1" s="340"/>
      <c r="G1" s="340"/>
      <c r="H1" s="340"/>
      <c r="I1" s="340"/>
      <c r="J1" s="340"/>
    </row>
    <row r="2" spans="1:10" s="30" customFormat="1" ht="12.75">
      <c r="A2" s="342" t="s">
        <v>24</v>
      </c>
      <c r="B2" s="342"/>
      <c r="C2" s="342"/>
      <c r="D2" s="342"/>
      <c r="E2" s="342"/>
      <c r="F2" s="343"/>
      <c r="G2" s="343"/>
      <c r="H2" s="344"/>
      <c r="I2" s="344"/>
      <c r="J2" s="344"/>
    </row>
    <row r="3" spans="6:8" ht="12">
      <c r="F3" s="29"/>
      <c r="G3" s="27"/>
      <c r="H3" s="27"/>
    </row>
    <row r="4" spans="1:10" ht="12.75">
      <c r="A4" s="77"/>
      <c r="B4" s="78"/>
      <c r="C4" s="79"/>
      <c r="D4" s="78"/>
      <c r="E4" s="80"/>
      <c r="F4" s="337" t="s">
        <v>174</v>
      </c>
      <c r="G4" s="338"/>
      <c r="H4" s="81"/>
      <c r="I4" s="337" t="s">
        <v>175</v>
      </c>
      <c r="J4" s="341"/>
    </row>
    <row r="5" spans="1:10" ht="12">
      <c r="A5" s="82"/>
      <c r="B5" s="63">
        <f>'[29]Sheet1'!$E$1</f>
        <v>40999</v>
      </c>
      <c r="C5" s="63">
        <f>'[19]Sheet1'!$E$1</f>
        <v>41090</v>
      </c>
      <c r="D5" s="63">
        <f>'[28]Sheet1'!$E$1</f>
        <v>41364</v>
      </c>
      <c r="E5" s="67">
        <f>'[20]Sheet1'!$E$1</f>
        <v>41455</v>
      </c>
      <c r="F5" s="64" t="s">
        <v>17</v>
      </c>
      <c r="G5" s="65" t="s">
        <v>18</v>
      </c>
      <c r="H5" s="65"/>
      <c r="I5" s="64" t="s">
        <v>17</v>
      </c>
      <c r="J5" s="83" t="s">
        <v>18</v>
      </c>
    </row>
    <row r="6" spans="1:10" ht="12">
      <c r="A6" s="84"/>
      <c r="B6" s="85"/>
      <c r="C6" s="85"/>
      <c r="D6" s="85"/>
      <c r="E6" s="68"/>
      <c r="F6" s="86"/>
      <c r="G6" s="87"/>
      <c r="H6" s="87"/>
      <c r="I6" s="86"/>
      <c r="J6" s="88"/>
    </row>
    <row r="7" spans="1:10" ht="12">
      <c r="A7" s="89" t="s">
        <v>0</v>
      </c>
      <c r="B7" s="90">
        <f>'[29]Sheet1'!$A$1</f>
        <v>176</v>
      </c>
      <c r="C7" s="91">
        <f>'[19]Sheet1'!$A$1</f>
        <v>176</v>
      </c>
      <c r="D7" s="92">
        <f>'[28]Sheet1'!$A$1</f>
        <v>170</v>
      </c>
      <c r="E7" s="69">
        <f>'[20]Sheet1'!$A$1</f>
        <v>166</v>
      </c>
      <c r="F7" s="93">
        <f>(E7-C7)/C7</f>
        <v>-0.056818181818181816</v>
      </c>
      <c r="G7" s="94">
        <f>E7-C7</f>
        <v>-10</v>
      </c>
      <c r="H7" s="95"/>
      <c r="I7" s="93">
        <f>(E7-D7)/D7</f>
        <v>-0.023529411764705882</v>
      </c>
      <c r="J7" s="96">
        <f>(E7-D7)</f>
        <v>-4</v>
      </c>
    </row>
    <row r="8" spans="1:10" ht="12">
      <c r="A8" s="97"/>
      <c r="B8" s="85"/>
      <c r="C8" s="85"/>
      <c r="D8" s="85"/>
      <c r="E8" s="68"/>
      <c r="F8" s="93"/>
      <c r="G8" s="87"/>
      <c r="H8" s="87"/>
      <c r="I8" s="98"/>
      <c r="J8" s="88"/>
    </row>
    <row r="9" spans="1:10" ht="12">
      <c r="A9" s="99" t="s">
        <v>1</v>
      </c>
      <c r="B9" s="100">
        <f>'[29]Sheet1'!$F$1/1000</f>
        <v>173484.192</v>
      </c>
      <c r="C9" s="100">
        <f>'[19]Sheet1'!$F$1/1000</f>
        <v>178098.217</v>
      </c>
      <c r="D9" s="100">
        <f>'[28]Sheet1'!$F$1/1000</f>
        <v>187305.535</v>
      </c>
      <c r="E9" s="70">
        <f>'[20]Sheet1'!$F$1/1000</f>
        <v>193314.599</v>
      </c>
      <c r="F9" s="101">
        <f>(E9-C9)/C9</f>
        <v>0.08543814899617992</v>
      </c>
      <c r="G9" s="102">
        <f>E9-C9</f>
        <v>15216.381999999983</v>
      </c>
      <c r="H9" s="102"/>
      <c r="I9" s="101">
        <f>(E9-D9)/D9</f>
        <v>0.03208161467305269</v>
      </c>
      <c r="J9" s="103">
        <f>(E9-D9)</f>
        <v>6009.063999999984</v>
      </c>
    </row>
    <row r="10" spans="1:10" ht="12">
      <c r="A10" s="104" t="s">
        <v>2</v>
      </c>
      <c r="B10" s="100">
        <f>'[29]Sheet1'!$G$1/1000</f>
        <v>3328.1</v>
      </c>
      <c r="C10" s="100">
        <f>'[19]Sheet1'!$G$1/1000</f>
        <v>3244.05</v>
      </c>
      <c r="D10" s="100">
        <f>'[28]Sheet1'!$G$1/1000</f>
        <v>3082.886</v>
      </c>
      <c r="E10" s="70">
        <f>'[20]Sheet1'!$G$1/1000</f>
        <v>3060.995</v>
      </c>
      <c r="F10" s="101">
        <f>(E10-C10)/C10</f>
        <v>-0.05642792188776384</v>
      </c>
      <c r="G10" s="102">
        <f>E10-C10</f>
        <v>-183.0550000000003</v>
      </c>
      <c r="H10" s="102"/>
      <c r="I10" s="101">
        <f>(E10-D10)/D10</f>
        <v>-0.007100813977552228</v>
      </c>
      <c r="J10" s="103">
        <f>(E10-D10)</f>
        <v>-21.891000000000076</v>
      </c>
    </row>
    <row r="11" spans="1:10" ht="12">
      <c r="A11" s="89"/>
      <c r="B11" s="105"/>
      <c r="C11" s="105"/>
      <c r="D11" s="105"/>
      <c r="E11" s="71"/>
      <c r="F11" s="93"/>
      <c r="G11" s="106"/>
      <c r="H11" s="106"/>
      <c r="I11" s="98"/>
      <c r="J11" s="66"/>
    </row>
    <row r="12" spans="1:10" ht="12">
      <c r="A12" s="89" t="s">
        <v>3</v>
      </c>
      <c r="B12" s="105">
        <f>'[29]Sheet1'!$H$1/1000</f>
        <v>266624.924</v>
      </c>
      <c r="C12" s="105">
        <f>'[19]Sheet1'!$H$1/1000</f>
        <v>269871.802</v>
      </c>
      <c r="D12" s="105">
        <f>'[28]Sheet1'!$H$1/1000</f>
        <v>281560.289</v>
      </c>
      <c r="E12" s="71">
        <f>'[20]Sheet1'!$H$1/1000</f>
        <v>285293.923</v>
      </c>
      <c r="F12" s="93">
        <f>(E12-C12)/C12</f>
        <v>0.05714610005827872</v>
      </c>
      <c r="G12" s="106">
        <f>E12-C12</f>
        <v>15422.120999999985</v>
      </c>
      <c r="H12" s="106"/>
      <c r="I12" s="93">
        <f>(E12-D12)/D12</f>
        <v>0.013260513452591391</v>
      </c>
      <c r="J12" s="66">
        <f>(E12-D12)</f>
        <v>3733.63400000002</v>
      </c>
    </row>
    <row r="13" spans="1:10" ht="12">
      <c r="A13" s="97"/>
      <c r="B13" s="105"/>
      <c r="C13" s="105"/>
      <c r="D13" s="105"/>
      <c r="E13" s="71"/>
      <c r="F13" s="93"/>
      <c r="G13" s="106"/>
      <c r="H13" s="106"/>
      <c r="I13" s="98"/>
      <c r="J13" s="66"/>
    </row>
    <row r="14" spans="1:10" ht="12">
      <c r="A14" s="99" t="s">
        <v>4</v>
      </c>
      <c r="B14" s="100">
        <f>'[29]Sheet1'!$I$1/1000</f>
        <v>210284.823</v>
      </c>
      <c r="C14" s="100">
        <f>'[19]Sheet1'!$I$1/1000</f>
        <v>214023.811</v>
      </c>
      <c r="D14" s="100">
        <f>'[28]Sheet1'!$I$1/1000</f>
        <v>226033.796</v>
      </c>
      <c r="E14" s="70">
        <f>'[20]Sheet1'!$I$1/1000</f>
        <v>228052.115</v>
      </c>
      <c r="F14" s="101">
        <f>(E14-C14)/C14</f>
        <v>0.06554552941775252</v>
      </c>
      <c r="G14" s="102">
        <f>E14-C14</f>
        <v>14028.304000000004</v>
      </c>
      <c r="H14" s="102"/>
      <c r="I14" s="101">
        <f>(E14-D14)/D14</f>
        <v>0.00892927976133263</v>
      </c>
      <c r="J14" s="103">
        <f>(E14-D14)</f>
        <v>2018.3189999999886</v>
      </c>
    </row>
    <row r="15" spans="1:10" ht="12">
      <c r="A15" s="104" t="s">
        <v>5</v>
      </c>
      <c r="B15" s="100">
        <f>'[29]Sheet1'!$J$1/1000</f>
        <v>35207.43</v>
      </c>
      <c r="C15" s="100">
        <f>'[19]Sheet1'!$J$1/1000</f>
        <v>35932.235</v>
      </c>
      <c r="D15" s="100">
        <f>'[28]Sheet1'!$J$1/1000</f>
        <v>37182.405</v>
      </c>
      <c r="E15" s="70">
        <f>'[20]Sheet1'!$J$1/1000</f>
        <v>37200.083</v>
      </c>
      <c r="F15" s="101">
        <f>(E15-C15)/C15</f>
        <v>0.03528441801630202</v>
      </c>
      <c r="G15" s="102">
        <f>E15-C15</f>
        <v>1267.8479999999981</v>
      </c>
      <c r="H15" s="102"/>
      <c r="I15" s="101">
        <f>(E15-D15)/D15</f>
        <v>0.00047543992918155464</v>
      </c>
      <c r="J15" s="103">
        <f>(E15-D15)</f>
        <v>17.677999999999884</v>
      </c>
    </row>
    <row r="16" spans="1:10" ht="12">
      <c r="A16" s="89"/>
      <c r="B16" s="85"/>
      <c r="C16" s="85"/>
      <c r="D16" s="85"/>
      <c r="E16" s="68"/>
      <c r="F16" s="93"/>
      <c r="G16" s="106"/>
      <c r="H16" s="106"/>
      <c r="I16" s="98"/>
      <c r="J16" s="66"/>
    </row>
    <row r="17" spans="1:16" ht="12">
      <c r="A17" s="97" t="s">
        <v>6</v>
      </c>
      <c r="B17" s="85">
        <f>'[29]Sheet1'!$O$1/1000</f>
        <v>3856.223</v>
      </c>
      <c r="C17" s="85">
        <f>'[19]Sheet1'!$O$1/1000</f>
        <v>3328.297</v>
      </c>
      <c r="D17" s="85">
        <f>'[28]Sheet1'!$O$1/1000</f>
        <v>2902.551</v>
      </c>
      <c r="E17" s="68">
        <f>'[20]Sheet1'!$O$1/1000</f>
        <v>2710.493</v>
      </c>
      <c r="F17" s="93">
        <f>(E17-C17)/C17</f>
        <v>-0.18562165575968734</v>
      </c>
      <c r="G17" s="106">
        <f>E17-C17</f>
        <v>-617.8040000000001</v>
      </c>
      <c r="H17" s="106"/>
      <c r="I17" s="93">
        <f>J17/D17</f>
        <v>-0.06616869092050406</v>
      </c>
      <c r="J17" s="66">
        <f>(E17-D17)</f>
        <v>-192.058</v>
      </c>
      <c r="M17" s="19"/>
      <c r="N17" s="19"/>
      <c r="O17" s="19"/>
      <c r="P17" s="125"/>
    </row>
    <row r="18" spans="1:16" ht="12">
      <c r="A18" s="89" t="s">
        <v>7</v>
      </c>
      <c r="B18" s="85">
        <f>'[29]Sheet1'!$N$1/1000</f>
        <v>4996.446</v>
      </c>
      <c r="C18" s="85">
        <f>'[19]Sheet1'!$N$1/1000</f>
        <v>4471.467</v>
      </c>
      <c r="D18" s="85">
        <f>'[28]Sheet1'!$N$1/1000</f>
        <v>3917.494</v>
      </c>
      <c r="E18" s="68">
        <f>'[20]Sheet1'!$N$1/1000</f>
        <v>3561.325</v>
      </c>
      <c r="F18" s="93">
        <f>(E18-C18)/C18</f>
        <v>-0.20354438487413637</v>
      </c>
      <c r="G18" s="106">
        <f>E18-C18</f>
        <v>-910.1419999999998</v>
      </c>
      <c r="H18" s="106"/>
      <c r="I18" s="93">
        <f aca="true" t="shared" si="0" ref="I18:I29">J18/D18</f>
        <v>-0.09091756107348226</v>
      </c>
      <c r="J18" s="66">
        <f>(E18-D18)</f>
        <v>-356.1690000000003</v>
      </c>
      <c r="M18" s="19"/>
      <c r="N18" s="19"/>
      <c r="O18" s="19"/>
      <c r="P18" s="125"/>
    </row>
    <row r="19" spans="1:16" ht="12">
      <c r="A19" s="89" t="s">
        <v>8</v>
      </c>
      <c r="B19" s="85">
        <f>'[29]Sheet1'!$AC$1/1000</f>
        <v>1059.517</v>
      </c>
      <c r="C19" s="85">
        <f>'[19]Sheet1'!$AC$1/1000</f>
        <v>959.029</v>
      </c>
      <c r="D19" s="85">
        <f>'[28]Sheet1'!$AC$1/1000</f>
        <v>667.472</v>
      </c>
      <c r="E19" s="68">
        <f>'[20]Sheet1'!$AC$1/1000</f>
        <v>609.306</v>
      </c>
      <c r="F19" s="93">
        <f>(E19-C19)/C19</f>
        <v>-0.3646636337378744</v>
      </c>
      <c r="G19" s="106">
        <f>E19-C19</f>
        <v>-349.72299999999996</v>
      </c>
      <c r="H19" s="106"/>
      <c r="I19" s="93">
        <f t="shared" si="0"/>
        <v>-0.08714373037370847</v>
      </c>
      <c r="J19" s="66">
        <f>(E19-D19)</f>
        <v>-58.16599999999994</v>
      </c>
      <c r="M19" s="19"/>
      <c r="N19" s="19"/>
      <c r="O19" s="19"/>
      <c r="P19" s="125"/>
    </row>
    <row r="20" spans="1:10" ht="12">
      <c r="A20" s="89"/>
      <c r="B20" s="85"/>
      <c r="C20" s="85"/>
      <c r="D20" s="85"/>
      <c r="E20" s="68"/>
      <c r="F20" s="93"/>
      <c r="G20" s="106"/>
      <c r="H20" s="106"/>
      <c r="I20" s="98"/>
      <c r="J20" s="66"/>
    </row>
    <row r="21" spans="1:10" ht="12">
      <c r="A21" s="99" t="s">
        <v>185</v>
      </c>
      <c r="B21" s="100">
        <f>'[29]Sheet1'!$W$1:$W$1/1000</f>
        <v>2678.926</v>
      </c>
      <c r="C21" s="100">
        <f>'[19]Sheet1'!$W$1:$W$1/1000</f>
        <v>5404.297</v>
      </c>
      <c r="D21" s="100">
        <f>'[28]Sheet1'!$W$1:$W$1/1000</f>
        <v>2603.225</v>
      </c>
      <c r="E21" s="70">
        <f>'[20]Sheet1'!$W$1:$W$1/1000</f>
        <v>5239.564</v>
      </c>
      <c r="F21" s="101">
        <f>(E21-C21)/C21</f>
        <v>-0.030481855456870575</v>
      </c>
      <c r="G21" s="102">
        <f>E21-C21</f>
        <v>-164.73299999999927</v>
      </c>
      <c r="H21" s="102"/>
      <c r="I21" s="101">
        <f t="shared" si="0"/>
        <v>1.012720375687849</v>
      </c>
      <c r="J21" s="103">
        <f>(E21-D21)</f>
        <v>2636.3390000000004</v>
      </c>
    </row>
    <row r="22" spans="1:10" ht="12">
      <c r="A22" s="104" t="s">
        <v>186</v>
      </c>
      <c r="B22" s="100">
        <f>'[29]Sheet1'!$AA$1/1000</f>
        <v>287.05</v>
      </c>
      <c r="C22" s="100">
        <f>'[19]Sheet1'!$AA$1/1000</f>
        <v>559.481</v>
      </c>
      <c r="D22" s="100">
        <f>'[28]Sheet1'!$AA$1/1000</f>
        <v>212.088</v>
      </c>
      <c r="E22" s="70">
        <f>'[20]Sheet1'!$AA$1/1000</f>
        <v>416.944</v>
      </c>
      <c r="F22" s="101">
        <f>(E22-C22)/C22</f>
        <v>-0.2547664710687226</v>
      </c>
      <c r="G22" s="102">
        <f>E22-C22</f>
        <v>-142.53699999999998</v>
      </c>
      <c r="H22" s="102"/>
      <c r="I22" s="101">
        <f t="shared" si="0"/>
        <v>0.9659009467768097</v>
      </c>
      <c r="J22" s="103">
        <f>(E22-D22)</f>
        <v>204.85600000000002</v>
      </c>
    </row>
    <row r="23" spans="1:10" ht="12">
      <c r="A23" s="99" t="s">
        <v>187</v>
      </c>
      <c r="B23" s="100">
        <f>B21-B22</f>
        <v>2391.8759999999997</v>
      </c>
      <c r="C23" s="100">
        <f>C21-C22</f>
        <v>4844.816</v>
      </c>
      <c r="D23" s="100">
        <f>D21-D22</f>
        <v>2391.1369999999997</v>
      </c>
      <c r="E23" s="70">
        <f>E21-E22</f>
        <v>4822.62</v>
      </c>
      <c r="F23" s="101">
        <f>(E23-C23)/C23</f>
        <v>-0.004581391739128981</v>
      </c>
      <c r="G23" s="102">
        <f>E23-C23</f>
        <v>-22.195999999999913</v>
      </c>
      <c r="H23" s="102"/>
      <c r="I23" s="101">
        <f t="shared" si="0"/>
        <v>1.0168731444496908</v>
      </c>
      <c r="J23" s="103">
        <f>(E23-D23)</f>
        <v>2431.483</v>
      </c>
    </row>
    <row r="24" spans="1:10" ht="12">
      <c r="A24" s="89"/>
      <c r="B24" s="85"/>
      <c r="C24" s="85"/>
      <c r="D24" s="85"/>
      <c r="E24" s="68"/>
      <c r="F24" s="93"/>
      <c r="G24" s="106"/>
      <c r="H24" s="106"/>
      <c r="I24" s="98"/>
      <c r="J24" s="88"/>
    </row>
    <row r="25" spans="1:10" ht="12">
      <c r="A25" s="97" t="s">
        <v>188</v>
      </c>
      <c r="B25" s="85">
        <f>'[29]Sheet1'!$Y$1/1000</f>
        <v>469.444</v>
      </c>
      <c r="C25" s="85">
        <f>'[19]Sheet1'!$Y$1/1000</f>
        <v>1023.366</v>
      </c>
      <c r="D25" s="85">
        <f>'[28]Sheet1'!$Y$1/1000</f>
        <v>570.437</v>
      </c>
      <c r="E25" s="68">
        <f>'[20]Sheet1'!$Y$1/1000</f>
        <v>1116.43</v>
      </c>
      <c r="F25" s="93">
        <f>(E25-C25)/C25</f>
        <v>0.09093911660148968</v>
      </c>
      <c r="G25" s="106">
        <f>E25-C25</f>
        <v>93.06400000000008</v>
      </c>
      <c r="H25" s="106"/>
      <c r="I25" s="93">
        <f t="shared" si="0"/>
        <v>0.9571486421813452</v>
      </c>
      <c r="J25" s="66">
        <f>(E25-D25)</f>
        <v>545.993</v>
      </c>
    </row>
    <row r="26" spans="1:10" ht="12">
      <c r="A26" s="89" t="s">
        <v>189</v>
      </c>
      <c r="B26" s="85">
        <f>'[29]Sheet1'!$X$1/1000</f>
        <v>149.496</v>
      </c>
      <c r="C26" s="85">
        <f>'[19]Sheet1'!$X$1/1000</f>
        <v>310.522</v>
      </c>
      <c r="D26" s="85">
        <f>'[28]Sheet1'!$X$1/1000</f>
        <v>62.634</v>
      </c>
      <c r="E26" s="68">
        <f>'[20]Sheet1'!$X$1/1000</f>
        <v>121.578</v>
      </c>
      <c r="F26" s="93">
        <f>(E26-C26)/C26</f>
        <v>-0.6084721855456297</v>
      </c>
      <c r="G26" s="106">
        <f>E26-C26</f>
        <v>-188.944</v>
      </c>
      <c r="H26" s="106"/>
      <c r="I26" s="93">
        <f t="shared" si="0"/>
        <v>0.9410863109493247</v>
      </c>
      <c r="J26" s="66">
        <f>(E26-D26)</f>
        <v>58.944</v>
      </c>
    </row>
    <row r="27" spans="1:10" ht="12">
      <c r="A27" s="97" t="s">
        <v>190</v>
      </c>
      <c r="B27" s="85">
        <f>'[29]Sheet1'!$Z$1/1000</f>
        <v>1742.197</v>
      </c>
      <c r="C27" s="85">
        <f>'[19]Sheet1'!$Z$1/1000</f>
        <v>3488.888</v>
      </c>
      <c r="D27" s="85">
        <f>'[28]Sheet1'!$Z$1/1000</f>
        <v>1825.566</v>
      </c>
      <c r="E27" s="68">
        <f>'[20]Sheet1'!$Z$1/1000</f>
        <v>3666.942</v>
      </c>
      <c r="F27" s="93">
        <f>(E27-C27)/C27</f>
        <v>0.051034598989706775</v>
      </c>
      <c r="G27" s="106">
        <f>E27-C27</f>
        <v>178.0540000000001</v>
      </c>
      <c r="H27" s="106"/>
      <c r="I27" s="93">
        <f t="shared" si="0"/>
        <v>1.0086603278106625</v>
      </c>
      <c r="J27" s="66">
        <f>(E27-D27)</f>
        <v>1841.376</v>
      </c>
    </row>
    <row r="28" spans="1:10" ht="12">
      <c r="A28" s="89"/>
      <c r="B28" s="85"/>
      <c r="C28" s="85"/>
      <c r="D28" s="85"/>
      <c r="E28" s="68"/>
      <c r="F28" s="93"/>
      <c r="G28" s="106"/>
      <c r="H28" s="106"/>
      <c r="I28" s="98"/>
      <c r="J28" s="88"/>
    </row>
    <row r="29" spans="1:10" ht="12">
      <c r="A29" s="99" t="s">
        <v>191</v>
      </c>
      <c r="B29" s="100">
        <f>'[29]Sheet1'!$AB$1/1000</f>
        <v>686.804</v>
      </c>
      <c r="C29" s="100">
        <f>'[19]Sheet1'!$AB$1/1000</f>
        <v>1491.456</v>
      </c>
      <c r="D29" s="100">
        <f>'[28]Sheet1'!$AB$1/1000</f>
        <v>768.452</v>
      </c>
      <c r="E29" s="70">
        <f>'[20]Sheet1'!$AB$1/1000</f>
        <v>1528.198</v>
      </c>
      <c r="F29" s="101">
        <f>(E29-C29)/C29</f>
        <v>0.024634987555784544</v>
      </c>
      <c r="G29" s="102">
        <f>E29-C29</f>
        <v>36.74200000000019</v>
      </c>
      <c r="H29" s="102"/>
      <c r="I29" s="101">
        <f t="shared" si="0"/>
        <v>0.9886707302473025</v>
      </c>
      <c r="J29" s="107">
        <f>(E29-D29)</f>
        <v>759.7460000000001</v>
      </c>
    </row>
    <row r="30" spans="1:10" ht="12">
      <c r="A30" s="89"/>
      <c r="B30" s="108"/>
      <c r="C30" s="108"/>
      <c r="D30" s="108"/>
      <c r="E30" s="72"/>
      <c r="F30" s="93"/>
      <c r="G30" s="106"/>
      <c r="H30" s="106"/>
      <c r="I30" s="93"/>
      <c r="J30" s="66"/>
    </row>
    <row r="31" spans="1:10" ht="12">
      <c r="A31" s="97" t="s">
        <v>182</v>
      </c>
      <c r="B31" s="85"/>
      <c r="C31" s="108">
        <f>C21-B21</f>
        <v>2725.3709999999996</v>
      </c>
      <c r="D31" s="108">
        <f>D21</f>
        <v>2603.225</v>
      </c>
      <c r="E31" s="72">
        <f>E21-D21</f>
        <v>2636.3390000000004</v>
      </c>
      <c r="F31" s="93">
        <f>(E31-C31)/C31</f>
        <v>-0.03266784595565127</v>
      </c>
      <c r="G31" s="106">
        <f>E31-C31</f>
        <v>-89.03199999999924</v>
      </c>
      <c r="H31" s="106"/>
      <c r="I31" s="93">
        <f>J31/D31</f>
        <v>0.012720375687848914</v>
      </c>
      <c r="J31" s="66">
        <f>(E31-D31)</f>
        <v>33.11400000000049</v>
      </c>
    </row>
    <row r="32" spans="1:10" ht="12">
      <c r="A32" s="89" t="s">
        <v>183</v>
      </c>
      <c r="B32" s="85"/>
      <c r="C32" s="108">
        <f>C22-B22</f>
        <v>272.431</v>
      </c>
      <c r="D32" s="108">
        <f aca="true" t="shared" si="1" ref="D32:D37">D22</f>
        <v>212.088</v>
      </c>
      <c r="E32" s="72">
        <f>E22-D22</f>
        <v>204.85600000000002</v>
      </c>
      <c r="F32" s="93">
        <f aca="true" t="shared" si="2" ref="F32:F39">(E32-C32)/C32</f>
        <v>-0.24804445896392102</v>
      </c>
      <c r="G32" s="106">
        <f aca="true" t="shared" si="3" ref="G32:G39">E32-C32</f>
        <v>-67.57499999999996</v>
      </c>
      <c r="H32" s="106"/>
      <c r="I32" s="93">
        <f aca="true" t="shared" si="4" ref="I32:I37">J32/D32</f>
        <v>-0.034099053223190234</v>
      </c>
      <c r="J32" s="66">
        <f aca="true" t="shared" si="5" ref="J32:J37">(E32-D32)</f>
        <v>-7.231999999999971</v>
      </c>
    </row>
    <row r="33" spans="1:10" ht="12">
      <c r="A33" s="89" t="s">
        <v>184</v>
      </c>
      <c r="B33" s="85"/>
      <c r="C33" s="85">
        <f>C31-C32</f>
        <v>2452.9399999999996</v>
      </c>
      <c r="D33" s="108">
        <f t="shared" si="1"/>
        <v>2391.1369999999997</v>
      </c>
      <c r="E33" s="68">
        <f>E31-E32</f>
        <v>2431.483</v>
      </c>
      <c r="F33" s="93">
        <f t="shared" si="2"/>
        <v>-0.008747462228998438</v>
      </c>
      <c r="G33" s="106">
        <f t="shared" si="3"/>
        <v>-21.456999999999425</v>
      </c>
      <c r="H33" s="106"/>
      <c r="I33" s="93">
        <f t="shared" si="4"/>
        <v>0.016873144449690864</v>
      </c>
      <c r="J33" s="66">
        <f t="shared" si="5"/>
        <v>40.34600000000046</v>
      </c>
    </row>
    <row r="34" spans="1:10" ht="12">
      <c r="A34" s="89"/>
      <c r="B34" s="85"/>
      <c r="C34" s="108"/>
      <c r="D34" s="108"/>
      <c r="E34" s="72"/>
      <c r="F34" s="93"/>
      <c r="G34" s="106"/>
      <c r="H34" s="106"/>
      <c r="I34" s="93"/>
      <c r="J34" s="66"/>
    </row>
    <row r="35" spans="1:10" ht="12">
      <c r="A35" s="99" t="s">
        <v>195</v>
      </c>
      <c r="B35" s="100"/>
      <c r="C35" s="100">
        <f>C25-B25</f>
        <v>553.922</v>
      </c>
      <c r="D35" s="100">
        <f t="shared" si="1"/>
        <v>570.437</v>
      </c>
      <c r="E35" s="70">
        <f>E25-D25</f>
        <v>545.993</v>
      </c>
      <c r="F35" s="101">
        <f t="shared" si="2"/>
        <v>-0.014314289737544226</v>
      </c>
      <c r="G35" s="102">
        <f t="shared" si="3"/>
        <v>-7.928999999999974</v>
      </c>
      <c r="H35" s="102"/>
      <c r="I35" s="101">
        <f t="shared" si="4"/>
        <v>-0.04285135781865475</v>
      </c>
      <c r="J35" s="103">
        <f t="shared" si="5"/>
        <v>-24.44399999999996</v>
      </c>
    </row>
    <row r="36" spans="1:10" ht="12">
      <c r="A36" s="99" t="s">
        <v>196</v>
      </c>
      <c r="B36" s="100"/>
      <c r="C36" s="100">
        <f>C26-B26</f>
        <v>161.02599999999998</v>
      </c>
      <c r="D36" s="100">
        <f t="shared" si="1"/>
        <v>62.634</v>
      </c>
      <c r="E36" s="70">
        <f>E26-D26</f>
        <v>58.944</v>
      </c>
      <c r="F36" s="101">
        <f t="shared" si="2"/>
        <v>-0.6339473128563089</v>
      </c>
      <c r="G36" s="102">
        <f t="shared" si="3"/>
        <v>-102.08199999999998</v>
      </c>
      <c r="H36" s="102"/>
      <c r="I36" s="101">
        <f t="shared" si="4"/>
        <v>-0.058913689050675316</v>
      </c>
      <c r="J36" s="103">
        <f t="shared" si="5"/>
        <v>-3.6899999999999977</v>
      </c>
    </row>
    <row r="37" spans="1:10" ht="12">
      <c r="A37" s="99" t="s">
        <v>197</v>
      </c>
      <c r="B37" s="100"/>
      <c r="C37" s="100">
        <f>C27-B27</f>
        <v>1746.691</v>
      </c>
      <c r="D37" s="100">
        <f t="shared" si="1"/>
        <v>1825.566</v>
      </c>
      <c r="E37" s="70">
        <f>E27-D27</f>
        <v>1841.376</v>
      </c>
      <c r="F37" s="101">
        <f t="shared" si="2"/>
        <v>0.05420821427487744</v>
      </c>
      <c r="G37" s="102">
        <f t="shared" si="3"/>
        <v>94.68499999999995</v>
      </c>
      <c r="H37" s="102"/>
      <c r="I37" s="101">
        <f t="shared" si="4"/>
        <v>0.008660327810662526</v>
      </c>
      <c r="J37" s="103">
        <f t="shared" si="5"/>
        <v>15.809999999999945</v>
      </c>
    </row>
    <row r="38" spans="1:10" ht="12">
      <c r="A38" s="89"/>
      <c r="B38" s="85"/>
      <c r="C38" s="108"/>
      <c r="D38" s="108"/>
      <c r="E38" s="72"/>
      <c r="F38" s="93"/>
      <c r="G38" s="106"/>
      <c r="H38" s="106"/>
      <c r="I38" s="93"/>
      <c r="J38" s="66"/>
    </row>
    <row r="39" spans="1:10" ht="12">
      <c r="A39" s="89" t="s">
        <v>198</v>
      </c>
      <c r="B39" s="85"/>
      <c r="C39" s="108">
        <f>C29-B29</f>
        <v>804.6519999999999</v>
      </c>
      <c r="D39" s="108">
        <f>D29</f>
        <v>768.452</v>
      </c>
      <c r="E39" s="72">
        <f>E29-D29</f>
        <v>759.7460000000001</v>
      </c>
      <c r="F39" s="93">
        <f t="shared" si="2"/>
        <v>-0.05580797661597789</v>
      </c>
      <c r="G39" s="106">
        <f t="shared" si="3"/>
        <v>-44.905999999999835</v>
      </c>
      <c r="H39" s="106"/>
      <c r="I39" s="93">
        <f>J39/D39</f>
        <v>-0.011329269752697506</v>
      </c>
      <c r="J39" s="66">
        <f>(E39-D39)</f>
        <v>-8.705999999999904</v>
      </c>
    </row>
    <row r="40" spans="1:10" ht="12">
      <c r="A40" s="89"/>
      <c r="B40" s="108"/>
      <c r="C40" s="108"/>
      <c r="D40" s="108"/>
      <c r="E40" s="72"/>
      <c r="F40" s="93"/>
      <c r="G40" s="106"/>
      <c r="H40" s="106"/>
      <c r="I40" s="93"/>
      <c r="J40" s="66"/>
    </row>
    <row r="41" spans="1:10" ht="12">
      <c r="A41" s="99" t="s">
        <v>176</v>
      </c>
      <c r="B41" s="100">
        <f>($B$29*4)/B12*100</f>
        <v>1.030367288543512</v>
      </c>
      <c r="C41" s="109">
        <f>($C$29*2)/C12*100</f>
        <v>1.1053070301876144</v>
      </c>
      <c r="D41" s="109">
        <f>D29*4/D12*100</f>
        <v>1.09170508771569</v>
      </c>
      <c r="E41" s="73">
        <f>E29*2/E12*100</f>
        <v>1.0713147927795155</v>
      </c>
      <c r="F41" s="101">
        <f>(E41-C41)/C41</f>
        <v>-0.030753660729299033</v>
      </c>
      <c r="G41" s="102">
        <f>E41-C41</f>
        <v>-0.03399223740809898</v>
      </c>
      <c r="H41" s="102"/>
      <c r="I41" s="101">
        <f>J41/D41</f>
        <v>-0.018677475414939804</v>
      </c>
      <c r="J41" s="107">
        <f>(E41-D41)</f>
        <v>-0.020390294936174502</v>
      </c>
    </row>
    <row r="42" spans="1:10" ht="12">
      <c r="A42" s="99" t="s">
        <v>177</v>
      </c>
      <c r="B42" s="100"/>
      <c r="C42" s="109">
        <f>C39*4/C12*100</f>
        <v>1.1926433129164045</v>
      </c>
      <c r="D42" s="109">
        <f>D29*4/D12*100</f>
        <v>1.09170508771569</v>
      </c>
      <c r="E42" s="73">
        <f>E39*4/E12*100</f>
        <v>1.0652116133577794</v>
      </c>
      <c r="F42" s="101">
        <f>(E42-C42)/C42</f>
        <v>-0.10684812313835287</v>
      </c>
      <c r="G42" s="102">
        <f>E42-C42</f>
        <v>-0.1274316995586251</v>
      </c>
      <c r="H42" s="102"/>
      <c r="I42" s="101">
        <f>J42/D42</f>
        <v>-0.024267977364973346</v>
      </c>
      <c r="J42" s="107">
        <f>(E42-D42)</f>
        <v>-0.026493474357910607</v>
      </c>
    </row>
    <row r="43" spans="1:10" ht="12">
      <c r="A43" s="97"/>
      <c r="B43" s="85"/>
      <c r="C43" s="110"/>
      <c r="D43" s="110"/>
      <c r="E43" s="74"/>
      <c r="F43" s="93"/>
      <c r="G43" s="106"/>
      <c r="H43" s="106"/>
      <c r="I43" s="93"/>
      <c r="J43" s="66"/>
    </row>
    <row r="44" spans="1:10" ht="12">
      <c r="A44" s="89" t="s">
        <v>179</v>
      </c>
      <c r="B44" s="110">
        <f>(B29*4)/B15*100</f>
        <v>7.802943867246204</v>
      </c>
      <c r="C44" s="110">
        <f>(C29*2)/C15*100</f>
        <v>8.301493074394063</v>
      </c>
      <c r="D44" s="110">
        <f>(D29*4)/D15*100</f>
        <v>8.266834810712217</v>
      </c>
      <c r="E44" s="74">
        <f>(E29*2)/E15*100</f>
        <v>8.216099947949042</v>
      </c>
      <c r="F44" s="93">
        <f>(E44-C44)/C44</f>
        <v>-0.01028647806843522</v>
      </c>
      <c r="G44" s="106">
        <f>E44-C44</f>
        <v>-0.0853931264450214</v>
      </c>
      <c r="H44" s="106"/>
      <c r="I44" s="93">
        <f>J44/D44</f>
        <v>-0.0061371569560616365</v>
      </c>
      <c r="J44" s="66">
        <f>(E44-D44)</f>
        <v>-0.05073486276317496</v>
      </c>
    </row>
    <row r="45" spans="1:10" ht="12">
      <c r="A45" s="89" t="s">
        <v>178</v>
      </c>
      <c r="B45" s="85"/>
      <c r="C45" s="110">
        <f>C39*4/C15*100</f>
        <v>8.957438912441711</v>
      </c>
      <c r="D45" s="110">
        <f>(D29*4)/D15*100</f>
        <v>8.266834810712217</v>
      </c>
      <c r="E45" s="74">
        <f>E39*4/E15*100</f>
        <v>8.169293600769656</v>
      </c>
      <c r="F45" s="93">
        <f>(E45-C45)/C45</f>
        <v>-0.08798779644227733</v>
      </c>
      <c r="G45" s="106">
        <f>E45-C45</f>
        <v>-0.7881453116720554</v>
      </c>
      <c r="H45" s="106"/>
      <c r="I45" s="93">
        <f>J45/D45</f>
        <v>-0.011799099918649185</v>
      </c>
      <c r="J45" s="66">
        <f>(E45-D45)</f>
        <v>-0.09754120994256077</v>
      </c>
    </row>
    <row r="46" spans="1:10" ht="12">
      <c r="A46" s="89"/>
      <c r="B46" s="85"/>
      <c r="C46" s="110"/>
      <c r="D46" s="110"/>
      <c r="E46" s="74"/>
      <c r="F46" s="93"/>
      <c r="G46" s="106"/>
      <c r="H46" s="106"/>
      <c r="I46" s="93"/>
      <c r="J46" s="66"/>
    </row>
    <row r="47" spans="1:10" ht="12">
      <c r="A47" s="99" t="s">
        <v>180</v>
      </c>
      <c r="B47" s="100">
        <f>(B23*4)/B12*100</f>
        <v>3.5883757063911994</v>
      </c>
      <c r="C47" s="109">
        <f>(C23*2)/C12*100</f>
        <v>3.5904573683470637</v>
      </c>
      <c r="D47" s="109">
        <f>(D23*4)/D12*100</f>
        <v>3.396980459840343</v>
      </c>
      <c r="E47" s="73">
        <f>(E23*2)/E12*100</f>
        <v>3.3808080798131823</v>
      </c>
      <c r="F47" s="101">
        <f>(E47-C47)/C47</f>
        <v>-0.058390691498559</v>
      </c>
      <c r="G47" s="102">
        <f>E47-C47</f>
        <v>-0.20964928853388143</v>
      </c>
      <c r="H47" s="102"/>
      <c r="I47" s="101">
        <f>J47/D47</f>
        <v>-0.004760810436902125</v>
      </c>
      <c r="J47" s="107">
        <f>(E47-D47)</f>
        <v>-0.016172380027160482</v>
      </c>
    </row>
    <row r="48" spans="1:10" ht="12">
      <c r="A48" s="99" t="s">
        <v>181</v>
      </c>
      <c r="B48" s="100"/>
      <c r="C48" s="109">
        <f>C33*4/C12*100</f>
        <v>3.635711447911848</v>
      </c>
      <c r="D48" s="109">
        <f>(D23*4)/D12*100</f>
        <v>3.396980459840343</v>
      </c>
      <c r="E48" s="73">
        <f>E33*4/E12*100</f>
        <v>3.4090918929247573</v>
      </c>
      <c r="F48" s="101">
        <f>(E48-C48)/C48</f>
        <v>-0.062331556899887806</v>
      </c>
      <c r="G48" s="102">
        <f>E48-C48</f>
        <v>-0.22661955498709085</v>
      </c>
      <c r="H48" s="102"/>
      <c r="I48" s="101">
        <f>J48/D48</f>
        <v>0.0035653525911019724</v>
      </c>
      <c r="J48" s="107">
        <f>(E48-D48)</f>
        <v>0.012111433084414536</v>
      </c>
    </row>
    <row r="49" spans="1:10" ht="12">
      <c r="A49" s="89"/>
      <c r="B49" s="85"/>
      <c r="C49" s="111"/>
      <c r="D49" s="111"/>
      <c r="E49" s="75"/>
      <c r="F49" s="93"/>
      <c r="G49" s="106"/>
      <c r="H49" s="106"/>
      <c r="I49" s="98"/>
      <c r="J49" s="88"/>
    </row>
    <row r="50" spans="1:10" ht="12">
      <c r="A50" s="89" t="s">
        <v>9</v>
      </c>
      <c r="B50" s="112">
        <f>B9/B14*100</f>
        <v>82.499625757585</v>
      </c>
      <c r="C50" s="112">
        <f>C9/C14*100</f>
        <v>83.21420694634767</v>
      </c>
      <c r="D50" s="112">
        <f>D9/D14*100</f>
        <v>82.86616351830857</v>
      </c>
      <c r="E50" s="76">
        <f>E9/E14*100</f>
        <v>84.76772907806621</v>
      </c>
      <c r="F50" s="93">
        <f>(E50-C50)/C50</f>
        <v>0.018668953159887352</v>
      </c>
      <c r="G50" s="106">
        <f>E50-C50</f>
        <v>1.5535221317185375</v>
      </c>
      <c r="H50" s="106"/>
      <c r="I50" s="93">
        <f>J50/D50</f>
        <v>0.02294743088157458</v>
      </c>
      <c r="J50" s="113">
        <f>E50-D50</f>
        <v>1.9015655597576426</v>
      </c>
    </row>
    <row r="51" spans="1:10" ht="12">
      <c r="A51" s="97" t="s">
        <v>10</v>
      </c>
      <c r="B51" s="112">
        <f>B9/B12*100</f>
        <v>65.06675722484219</v>
      </c>
      <c r="C51" s="112">
        <f>C9/C12*100</f>
        <v>65.99363686021557</v>
      </c>
      <c r="D51" s="112">
        <f>D9/D12*100</f>
        <v>66.52413082300822</v>
      </c>
      <c r="E51" s="76">
        <f>E9/E12*100</f>
        <v>67.75980258086324</v>
      </c>
      <c r="F51" s="93">
        <f>(E51-C51)/C51</f>
        <v>0.026762666897547523</v>
      </c>
      <c r="G51" s="106">
        <f>E51-C51</f>
        <v>1.7661657206476633</v>
      </c>
      <c r="H51" s="106"/>
      <c r="I51" s="93">
        <f aca="true" t="shared" si="6" ref="I51:I58">(E51-D51)/D51</f>
        <v>0.018574789968208695</v>
      </c>
      <c r="J51" s="113">
        <f aca="true" t="shared" si="7" ref="J51:J58">E51-D51</f>
        <v>1.235671757855016</v>
      </c>
    </row>
    <row r="52" spans="1:10" ht="12">
      <c r="A52" s="89" t="s">
        <v>11</v>
      </c>
      <c r="B52" s="112">
        <f>(B10/B9)*100</f>
        <v>1.9183880454076183</v>
      </c>
      <c r="C52" s="112">
        <f>(C10/C9)*100</f>
        <v>1.8214949338880806</v>
      </c>
      <c r="D52" s="112">
        <f>(D10/D9)*100</f>
        <v>1.6459129197650246</v>
      </c>
      <c r="E52" s="76">
        <f>(E10/E9)*100</f>
        <v>1.58342671264057</v>
      </c>
      <c r="F52" s="93">
        <f>(E52-C52)/C52</f>
        <v>-0.13069935953065806</v>
      </c>
      <c r="G52" s="106">
        <f>E52-C52</f>
        <v>-0.23806822124751048</v>
      </c>
      <c r="H52" s="106"/>
      <c r="I52" s="93">
        <f t="shared" si="6"/>
        <v>-0.0379644672413017</v>
      </c>
      <c r="J52" s="113">
        <f t="shared" si="7"/>
        <v>-0.06248620712445452</v>
      </c>
    </row>
    <row r="53" spans="1:10" ht="12">
      <c r="A53" s="89" t="s">
        <v>12</v>
      </c>
      <c r="B53" s="112">
        <f>B15/B12*100</f>
        <v>13.204853271706888</v>
      </c>
      <c r="C53" s="112">
        <f>C15/C12*100</f>
        <v>13.314557035491983</v>
      </c>
      <c r="D53" s="112">
        <f>D15/D12*100</f>
        <v>13.205841325159314</v>
      </c>
      <c r="E53" s="76">
        <f>E15/E12*100</f>
        <v>13.039213246753945</v>
      </c>
      <c r="F53" s="93">
        <f>(E53-C53)/C53</f>
        <v>-0.020679906061017803</v>
      </c>
      <c r="G53" s="106">
        <f>E53-C53</f>
        <v>-0.2753437887380379</v>
      </c>
      <c r="H53" s="106"/>
      <c r="I53" s="93">
        <f t="shared" si="6"/>
        <v>-0.012617755605461847</v>
      </c>
      <c r="J53" s="113">
        <f t="shared" si="7"/>
        <v>-0.16662807840536864</v>
      </c>
    </row>
    <row r="54" spans="1:10" ht="12">
      <c r="A54" s="97"/>
      <c r="B54" s="112"/>
      <c r="C54" s="112"/>
      <c r="D54" s="112"/>
      <c r="E54" s="76"/>
      <c r="F54" s="93"/>
      <c r="G54" s="106"/>
      <c r="H54" s="106"/>
      <c r="I54" s="98"/>
      <c r="J54" s="113"/>
    </row>
    <row r="55" spans="1:10" ht="12">
      <c r="A55" s="99" t="s">
        <v>13</v>
      </c>
      <c r="B55" s="100">
        <f>B17/B9*100</f>
        <v>2.222809441911572</v>
      </c>
      <c r="C55" s="109">
        <f>C17/C9*100</f>
        <v>1.86879860790521</v>
      </c>
      <c r="D55" s="109">
        <f>D17/D9*100</f>
        <v>1.5496343981505938</v>
      </c>
      <c r="E55" s="73">
        <f>E17/E9*100</f>
        <v>1.4021150052924871</v>
      </c>
      <c r="F55" s="101">
        <f>(E55-C55)/C55</f>
        <v>-0.24972386036601443</v>
      </c>
      <c r="G55" s="102">
        <f>E55-C55</f>
        <v>-0.4666836026127228</v>
      </c>
      <c r="H55" s="102"/>
      <c r="I55" s="101">
        <f t="shared" si="6"/>
        <v>-0.09519625599055055</v>
      </c>
      <c r="J55" s="107">
        <f t="shared" si="7"/>
        <v>-0.14751939285810667</v>
      </c>
    </row>
    <row r="56" spans="1:10" ht="12">
      <c r="A56" s="99" t="s">
        <v>14</v>
      </c>
      <c r="B56" s="100">
        <f>B18/B9*100</f>
        <v>2.8800583744252615</v>
      </c>
      <c r="C56" s="109">
        <f>C18/C9*100</f>
        <v>2.510674769978185</v>
      </c>
      <c r="D56" s="109">
        <f>D18/D9*100</f>
        <v>2.091499324886475</v>
      </c>
      <c r="E56" s="73">
        <f>E18/E9*100</f>
        <v>1.8422431717120342</v>
      </c>
      <c r="F56" s="101">
        <f>(E56-C56)/C56</f>
        <v>-0.2662358367794323</v>
      </c>
      <c r="G56" s="102">
        <f>E56-C56</f>
        <v>-0.6684315982661508</v>
      </c>
      <c r="H56" s="102"/>
      <c r="I56" s="101">
        <f t="shared" si="6"/>
        <v>-0.11917582291735622</v>
      </c>
      <c r="J56" s="107">
        <f t="shared" si="7"/>
        <v>-0.2492561531744406</v>
      </c>
    </row>
    <row r="57" spans="1:10" ht="12">
      <c r="A57" s="114"/>
      <c r="B57" s="112"/>
      <c r="C57" s="112"/>
      <c r="D57" s="112"/>
      <c r="E57" s="76"/>
      <c r="F57" s="93"/>
      <c r="G57" s="106"/>
      <c r="H57" s="106"/>
      <c r="I57" s="98"/>
      <c r="J57" s="113"/>
    </row>
    <row r="58" spans="1:10" ht="12">
      <c r="A58" s="115" t="s">
        <v>15</v>
      </c>
      <c r="B58" s="116">
        <f>B10/B17*100</f>
        <v>86.30465613632822</v>
      </c>
      <c r="C58" s="116">
        <f>C10/C17*100</f>
        <v>97.46876555788141</v>
      </c>
      <c r="D58" s="116">
        <f>D10/D17*100</f>
        <v>106.21298299323595</v>
      </c>
      <c r="E58" s="117">
        <f>E10/E17*100</f>
        <v>112.93130068957934</v>
      </c>
      <c r="F58" s="118">
        <f>(E58-C58)/C58</f>
        <v>0.15864092505117008</v>
      </c>
      <c r="G58" s="119">
        <f>E58-C58</f>
        <v>15.462535131697933</v>
      </c>
      <c r="H58" s="119"/>
      <c r="I58" s="118">
        <f t="shared" si="6"/>
        <v>0.06325326252037605</v>
      </c>
      <c r="J58" s="120">
        <f t="shared" si="7"/>
        <v>6.718317696343391</v>
      </c>
    </row>
    <row r="59" ht="12">
      <c r="F59" s="7"/>
    </row>
  </sheetData>
  <sheetProtection/>
  <mergeCells count="4">
    <mergeCell ref="F4:G4"/>
    <mergeCell ref="A1:J1"/>
    <mergeCell ref="I4:J4"/>
    <mergeCell ref="A2:J2"/>
  </mergeCells>
  <printOptions/>
  <pageMargins left="0.75" right="0.75" top="1" bottom="1" header="0.5" footer="0.5"/>
  <pageSetup fitToHeight="1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4">
      <selection activeCell="I26" sqref="I26"/>
    </sheetView>
  </sheetViews>
  <sheetFormatPr defaultColWidth="9.140625" defaultRowHeight="12.75"/>
  <cols>
    <col min="1" max="1" width="44.8515625" style="6" bestFit="1" customWidth="1"/>
    <col min="2" max="2" width="9.8515625" style="28" hidden="1" customWidth="1"/>
    <col min="3" max="3" width="9.8515625" style="19" bestFit="1" customWidth="1"/>
    <col min="4" max="4" width="9.8515625" style="28" bestFit="1" customWidth="1"/>
    <col min="5" max="5" width="9.8515625" style="19" bestFit="1" customWidth="1"/>
    <col min="6" max="6" width="9.57421875" style="6" customWidth="1"/>
    <col min="7" max="7" width="8.421875" style="6" bestFit="1" customWidth="1"/>
    <col min="8" max="8" width="2.00390625" style="6" customWidth="1"/>
    <col min="9" max="9" width="10.421875" style="6" customWidth="1"/>
    <col min="10" max="10" width="8.00390625" style="6" bestFit="1" customWidth="1"/>
    <col min="11" max="16384" width="9.140625" style="6" customWidth="1"/>
  </cols>
  <sheetData>
    <row r="1" spans="1:10" ht="15">
      <c r="A1" s="339" t="s">
        <v>23</v>
      </c>
      <c r="B1" s="339"/>
      <c r="C1" s="339"/>
      <c r="D1" s="339"/>
      <c r="E1" s="339"/>
      <c r="F1" s="340"/>
      <c r="G1" s="340"/>
      <c r="H1" s="340"/>
      <c r="I1" s="340"/>
      <c r="J1" s="340"/>
    </row>
    <row r="2" spans="1:8" s="30" customFormat="1" ht="12.75">
      <c r="A2" s="342" t="s">
        <v>24</v>
      </c>
      <c r="B2" s="342"/>
      <c r="C2" s="342"/>
      <c r="D2" s="342"/>
      <c r="E2" s="342"/>
      <c r="F2" s="343"/>
      <c r="G2" s="343"/>
      <c r="H2" s="37"/>
    </row>
    <row r="3" spans="6:8" ht="12">
      <c r="F3" s="29"/>
      <c r="G3" s="27"/>
      <c r="H3" s="27"/>
    </row>
    <row r="4" spans="1:10" ht="12.75">
      <c r="A4" s="77"/>
      <c r="B4" s="78"/>
      <c r="C4" s="79"/>
      <c r="D4" s="78"/>
      <c r="E4" s="79"/>
      <c r="F4" s="345" t="s">
        <v>174</v>
      </c>
      <c r="G4" s="338"/>
      <c r="H4" s="81"/>
      <c r="I4" s="337" t="s">
        <v>175</v>
      </c>
      <c r="J4" s="341"/>
    </row>
    <row r="5" spans="1:10" ht="12">
      <c r="A5" s="82" t="s">
        <v>19</v>
      </c>
      <c r="B5" s="63">
        <f>'[31]Sheet1'!$E$1</f>
        <v>40999</v>
      </c>
      <c r="C5" s="63">
        <f>'[22]Sheet1'!$E$1</f>
        <v>41090</v>
      </c>
      <c r="D5" s="63">
        <f>'[30]Sheet1'!$E$1</f>
        <v>41364</v>
      </c>
      <c r="E5" s="63">
        <f>'[21]Sheet1'!$E$1</f>
        <v>41455</v>
      </c>
      <c r="F5" s="121" t="s">
        <v>17</v>
      </c>
      <c r="G5" s="65" t="s">
        <v>18</v>
      </c>
      <c r="H5" s="65"/>
      <c r="I5" s="64" t="s">
        <v>17</v>
      </c>
      <c r="J5" s="83" t="s">
        <v>18</v>
      </c>
    </row>
    <row r="6" spans="1:10" ht="12">
      <c r="A6" s="84"/>
      <c r="B6" s="85"/>
      <c r="C6" s="85"/>
      <c r="D6" s="85"/>
      <c r="E6" s="85"/>
      <c r="F6" s="84"/>
      <c r="G6" s="87"/>
      <c r="H6" s="87"/>
      <c r="I6" s="86"/>
      <c r="J6" s="88"/>
    </row>
    <row r="7" spans="1:10" ht="12">
      <c r="A7" s="89" t="s">
        <v>20</v>
      </c>
      <c r="B7" s="90">
        <f>'[15]Sheet1'!$A$1</f>
        <v>9</v>
      </c>
      <c r="C7" s="91">
        <f>'[15]Sheet1'!$A$1</f>
        <v>9</v>
      </c>
      <c r="D7" s="92">
        <f>'[14]Sheet1'!$A$1</f>
        <v>8</v>
      </c>
      <c r="E7" s="92">
        <f>'[14]Sheet1'!$A$1</f>
        <v>8</v>
      </c>
      <c r="F7" s="122">
        <f>(E7-C7)/C7</f>
        <v>-0.1111111111111111</v>
      </c>
      <c r="G7" s="94">
        <f>E7-C7</f>
        <v>-1</v>
      </c>
      <c r="H7" s="95"/>
      <c r="I7" s="93">
        <f>(E7-D7)/D7</f>
        <v>0</v>
      </c>
      <c r="J7" s="96">
        <f>(E7-D7)</f>
        <v>0</v>
      </c>
    </row>
    <row r="8" spans="1:10" ht="12">
      <c r="A8" s="97"/>
      <c r="B8" s="85"/>
      <c r="C8" s="85"/>
      <c r="D8" s="85"/>
      <c r="E8" s="85"/>
      <c r="F8" s="122"/>
      <c r="G8" s="87"/>
      <c r="H8" s="87"/>
      <c r="I8" s="98"/>
      <c r="J8" s="88"/>
    </row>
    <row r="9" spans="1:10" ht="12">
      <c r="A9" s="99" t="s">
        <v>1</v>
      </c>
      <c r="B9" s="100">
        <f>'[31]Sheet1'!$F$1/1000</f>
        <v>6476.104</v>
      </c>
      <c r="C9" s="100">
        <f>'[22]Sheet1'!$F$1/1000</f>
        <v>6607.381</v>
      </c>
      <c r="D9" s="100">
        <f>'[30]Sheet1'!$F$1/1000</f>
        <v>6812.246</v>
      </c>
      <c r="E9" s="100">
        <f>'[21]Sheet1'!$F$1/1000</f>
        <v>6759.168</v>
      </c>
      <c r="F9" s="123">
        <f>(E9-C9)/C9</f>
        <v>0.022972339569944482</v>
      </c>
      <c r="G9" s="102">
        <f>E9-C9</f>
        <v>151.78699999999935</v>
      </c>
      <c r="H9" s="102"/>
      <c r="I9" s="101">
        <f>(E9-D9)/D9</f>
        <v>-0.0077915565585858805</v>
      </c>
      <c r="J9" s="103">
        <f>(E9-D9)</f>
        <v>-53.07800000000043</v>
      </c>
    </row>
    <row r="10" spans="1:10" ht="12">
      <c r="A10" s="104" t="s">
        <v>2</v>
      </c>
      <c r="B10" s="100">
        <f>'[31]Sheet1'!$G$1/1000</f>
        <v>139.636</v>
      </c>
      <c r="C10" s="100">
        <f>'[22]Sheet1'!$G$1/1000</f>
        <v>143.845</v>
      </c>
      <c r="D10" s="100">
        <f>'[30]Sheet1'!$G$1/1000</f>
        <v>132.361</v>
      </c>
      <c r="E10" s="100">
        <f>'[21]Sheet1'!$G$1/1000</f>
        <v>125.589</v>
      </c>
      <c r="F10" s="123">
        <f>(E10-C10)/C10</f>
        <v>-0.1269143870137996</v>
      </c>
      <c r="G10" s="102">
        <f>E10-C10</f>
        <v>-18.256</v>
      </c>
      <c r="H10" s="102"/>
      <c r="I10" s="101">
        <f>(E10-D10)/D10</f>
        <v>-0.051163106957487416</v>
      </c>
      <c r="J10" s="103">
        <f>(E10-D10)</f>
        <v>-6.771999999999991</v>
      </c>
    </row>
    <row r="11" spans="1:10" ht="12">
      <c r="A11" s="89"/>
      <c r="B11" s="105"/>
      <c r="C11" s="105"/>
      <c r="D11" s="105"/>
      <c r="E11" s="105"/>
      <c r="F11" s="122"/>
      <c r="G11" s="106"/>
      <c r="H11" s="106"/>
      <c r="I11" s="98"/>
      <c r="J11" s="66"/>
    </row>
    <row r="12" spans="1:10" ht="12">
      <c r="A12" s="89" t="s">
        <v>3</v>
      </c>
      <c r="B12" s="105">
        <f>'[31]Sheet1'!$H$1/1000</f>
        <v>8835.915</v>
      </c>
      <c r="C12" s="105">
        <f>'[22]Sheet1'!$H$1/1000</f>
        <v>8806.607</v>
      </c>
      <c r="D12" s="105">
        <f>'[30]Sheet1'!$H$1/1000</f>
        <v>8805.453</v>
      </c>
      <c r="E12" s="105">
        <f>'[21]Sheet1'!$H$1/1000</f>
        <v>8521.375</v>
      </c>
      <c r="F12" s="122">
        <f>(E12-C12)/C12</f>
        <v>-0.03238841020156798</v>
      </c>
      <c r="G12" s="106">
        <f>E12-C12</f>
        <v>-285.23199999999997</v>
      </c>
      <c r="H12" s="106"/>
      <c r="I12" s="93">
        <f>(E12-D12)/D12</f>
        <v>-0.03226159971553985</v>
      </c>
      <c r="J12" s="66">
        <f>(E12-D12)</f>
        <v>-284.0779999999995</v>
      </c>
    </row>
    <row r="13" spans="1:10" ht="12">
      <c r="A13" s="97"/>
      <c r="B13" s="105"/>
      <c r="C13" s="105"/>
      <c r="D13" s="105"/>
      <c r="E13" s="105"/>
      <c r="F13" s="122"/>
      <c r="G13" s="106"/>
      <c r="H13" s="106"/>
      <c r="I13" s="98"/>
      <c r="J13" s="66"/>
    </row>
    <row r="14" spans="1:10" ht="12">
      <c r="A14" s="99" t="s">
        <v>4</v>
      </c>
      <c r="B14" s="100">
        <f>'[31]Sheet1'!$I$1/1000</f>
        <v>6665.568</v>
      </c>
      <c r="C14" s="100">
        <f>'[22]Sheet1'!$I$1/1000</f>
        <v>6643.772</v>
      </c>
      <c r="D14" s="100">
        <f>'[30]Sheet1'!$I$1/1000</f>
        <v>6593.494</v>
      </c>
      <c r="E14" s="100">
        <f>'[21]Sheet1'!$I$1/1000</f>
        <v>6369.88</v>
      </c>
      <c r="F14" s="123">
        <f>(E14-C14)/C14</f>
        <v>-0.04122537618690103</v>
      </c>
      <c r="G14" s="102">
        <f>E14-C14</f>
        <v>-273.8919999999998</v>
      </c>
      <c r="H14" s="102"/>
      <c r="I14" s="101">
        <f>(E14-D14)/D14</f>
        <v>-0.03391434040889392</v>
      </c>
      <c r="J14" s="103">
        <f>(E14-D14)</f>
        <v>-223.61399999999958</v>
      </c>
    </row>
    <row r="15" spans="1:10" ht="12">
      <c r="A15" s="104" t="s">
        <v>5</v>
      </c>
      <c r="B15" s="100">
        <f>'[31]Sheet1'!$J$1/1000</f>
        <v>1278.022</v>
      </c>
      <c r="C15" s="100">
        <f>'[22]Sheet1'!$J$1/1000</f>
        <v>1307.236</v>
      </c>
      <c r="D15" s="100">
        <f>'[30]Sheet1'!$J$1/1000</f>
        <v>1388.314</v>
      </c>
      <c r="E15" s="100">
        <f>'[21]Sheet1'!$J$1/1000</f>
        <v>1314.105</v>
      </c>
      <c r="F15" s="123">
        <f>(E15-C15)/C15</f>
        <v>0.005254598251578073</v>
      </c>
      <c r="G15" s="102">
        <f>E15-C15</f>
        <v>6.8689999999999145</v>
      </c>
      <c r="H15" s="102"/>
      <c r="I15" s="101">
        <f>(E15-D15)/D15</f>
        <v>-0.053452605102303985</v>
      </c>
      <c r="J15" s="103">
        <f>(E15-D15)</f>
        <v>-74.20900000000006</v>
      </c>
    </row>
    <row r="16" spans="1:10" ht="12">
      <c r="A16" s="89"/>
      <c r="B16" s="85"/>
      <c r="C16" s="85"/>
      <c r="D16" s="85"/>
      <c r="E16" s="85"/>
      <c r="F16" s="122"/>
      <c r="G16" s="106"/>
      <c r="H16" s="106"/>
      <c r="I16" s="98"/>
      <c r="J16" s="66"/>
    </row>
    <row r="17" spans="1:10" ht="12">
      <c r="A17" s="97" t="s">
        <v>6</v>
      </c>
      <c r="B17" s="85">
        <f>'[31]Sheet1'!$O$1/1000</f>
        <v>162.905</v>
      </c>
      <c r="C17" s="85">
        <f>'[22]Sheet1'!$O$1/1000</f>
        <v>183.959</v>
      </c>
      <c r="D17" s="85">
        <f>'[30]Sheet1'!$O$1/1000</f>
        <v>118.898</v>
      </c>
      <c r="E17" s="85">
        <f>'[21]Sheet1'!$O$1/1000</f>
        <v>76.318</v>
      </c>
      <c r="F17" s="122">
        <f>(E17-C17)/C17</f>
        <v>-0.5851358183073403</v>
      </c>
      <c r="G17" s="106">
        <f>E17-C17</f>
        <v>-107.641</v>
      </c>
      <c r="H17" s="106"/>
      <c r="I17" s="93">
        <f>J17/D17</f>
        <v>-0.3581220878399973</v>
      </c>
      <c r="J17" s="66">
        <f>(E17-D17)</f>
        <v>-42.58</v>
      </c>
    </row>
    <row r="18" spans="1:10" ht="12">
      <c r="A18" s="89" t="s">
        <v>7</v>
      </c>
      <c r="B18" s="85">
        <f>'[31]Sheet1'!$N$1/1000</f>
        <v>182.246</v>
      </c>
      <c r="C18" s="85">
        <f>'[22]Sheet1'!$N$1/1000</f>
        <v>198.895</v>
      </c>
      <c r="D18" s="85">
        <f>'[30]Sheet1'!$N$1/1000</f>
        <v>130.748</v>
      </c>
      <c r="E18" s="85">
        <f>'[21]Sheet1'!$N$1/1000</f>
        <v>87.849</v>
      </c>
      <c r="F18" s="122">
        <f>(E18-C18)/C18</f>
        <v>-0.5583146886548179</v>
      </c>
      <c r="G18" s="106">
        <f>E18-C18</f>
        <v>-111.046</v>
      </c>
      <c r="H18" s="106"/>
      <c r="I18" s="93">
        <f aca="true" t="shared" si="0" ref="I18:I29">J18/D18</f>
        <v>-0.3281044451922782</v>
      </c>
      <c r="J18" s="66">
        <f>(E18-D18)</f>
        <v>-42.89899999999999</v>
      </c>
    </row>
    <row r="19" spans="1:10" ht="12">
      <c r="A19" s="89" t="s">
        <v>8</v>
      </c>
      <c r="B19" s="85">
        <f>'[31]Sheet1'!$AC$1/1000</f>
        <v>33.613</v>
      </c>
      <c r="C19" s="85">
        <f>'[22]Sheet1'!$AC$1/1000</f>
        <v>24.243</v>
      </c>
      <c r="D19" s="85">
        <f>'[30]Sheet1'!$AC$1/1000</f>
        <v>20.109</v>
      </c>
      <c r="E19" s="85">
        <f>'[21]Sheet1'!$AC$1/1000</f>
        <v>9.356</v>
      </c>
      <c r="F19" s="122">
        <f>(E19-C19)/C19</f>
        <v>-0.6140741657385637</v>
      </c>
      <c r="G19" s="106">
        <f>E19-C19</f>
        <v>-14.886999999999999</v>
      </c>
      <c r="H19" s="106"/>
      <c r="I19" s="93">
        <f t="shared" si="0"/>
        <v>-0.5347356904868468</v>
      </c>
      <c r="J19" s="66">
        <f>(E19-D19)</f>
        <v>-10.753000000000002</v>
      </c>
    </row>
    <row r="20" spans="1:10" ht="12">
      <c r="A20" s="89"/>
      <c r="B20" s="85"/>
      <c r="C20" s="85"/>
      <c r="D20" s="85"/>
      <c r="E20" s="85"/>
      <c r="F20" s="122"/>
      <c r="G20" s="106"/>
      <c r="H20" s="106"/>
      <c r="I20" s="98"/>
      <c r="J20" s="66"/>
    </row>
    <row r="21" spans="1:10" ht="12">
      <c r="A21" s="99" t="s">
        <v>185</v>
      </c>
      <c r="B21" s="100">
        <f>'[31]Sheet1'!$W$1/1000</f>
        <v>130.513</v>
      </c>
      <c r="C21" s="100">
        <f>'[22]Sheet1'!$W$1/1000</f>
        <v>258.01</v>
      </c>
      <c r="D21" s="100">
        <f>'[30]Sheet1'!$W$1/1000</f>
        <v>126.341</v>
      </c>
      <c r="E21" s="100">
        <f>'[21]Sheet1'!$W$1/1000</f>
        <v>240.343</v>
      </c>
      <c r="F21" s="123">
        <f>(E21-C21)/C21</f>
        <v>-0.06847409015154453</v>
      </c>
      <c r="G21" s="102">
        <f>E21-C21</f>
        <v>-17.667</v>
      </c>
      <c r="H21" s="102"/>
      <c r="I21" s="101">
        <f t="shared" si="0"/>
        <v>0.9023357421581276</v>
      </c>
      <c r="J21" s="103">
        <f>(E21-D21)</f>
        <v>114.002</v>
      </c>
    </row>
    <row r="22" spans="1:10" ht="12">
      <c r="A22" s="104" t="s">
        <v>186</v>
      </c>
      <c r="B22" s="100">
        <f>'[31]Sheet1'!$AA$1/1000</f>
        <v>21.596</v>
      </c>
      <c r="C22" s="100">
        <f>'[22]Sheet1'!$AA$1/1000</f>
        <v>42.2</v>
      </c>
      <c r="D22" s="100">
        <f>'[30]Sheet1'!$AA$1/1000</f>
        <v>18.04</v>
      </c>
      <c r="E22" s="100">
        <f>'[21]Sheet1'!$AA$1/1000</f>
        <v>33.486</v>
      </c>
      <c r="F22" s="123">
        <f>(E22-C22)/C22</f>
        <v>-0.20649289099526077</v>
      </c>
      <c r="G22" s="102">
        <f>E22-C22</f>
        <v>-8.714000000000006</v>
      </c>
      <c r="H22" s="102"/>
      <c r="I22" s="101">
        <f t="shared" si="0"/>
        <v>0.8562084257206207</v>
      </c>
      <c r="J22" s="103">
        <f>(E22-D22)</f>
        <v>15.445999999999998</v>
      </c>
    </row>
    <row r="23" spans="1:10" ht="12">
      <c r="A23" s="99" t="s">
        <v>187</v>
      </c>
      <c r="B23" s="100">
        <f>B21-B22</f>
        <v>108.917</v>
      </c>
      <c r="C23" s="100">
        <f>C21-C22</f>
        <v>215.81</v>
      </c>
      <c r="D23" s="100">
        <f>D21-D22</f>
        <v>108.30099999999999</v>
      </c>
      <c r="E23" s="100">
        <f>E21-E22</f>
        <v>206.857</v>
      </c>
      <c r="F23" s="123">
        <f>(E23-C23)/C23</f>
        <v>-0.04148556600713592</v>
      </c>
      <c r="G23" s="102">
        <f>E23-C23</f>
        <v>-8.953000000000003</v>
      </c>
      <c r="H23" s="102"/>
      <c r="I23" s="101">
        <f t="shared" si="0"/>
        <v>0.9100192980674234</v>
      </c>
      <c r="J23" s="103">
        <f>(E23-D23)</f>
        <v>98.55600000000001</v>
      </c>
    </row>
    <row r="24" spans="1:10" ht="12">
      <c r="A24" s="89"/>
      <c r="B24" s="85"/>
      <c r="C24" s="85"/>
      <c r="D24" s="85"/>
      <c r="E24" s="85"/>
      <c r="F24" s="122"/>
      <c r="G24" s="106"/>
      <c r="H24" s="106"/>
      <c r="I24" s="98"/>
      <c r="J24" s="88"/>
    </row>
    <row r="25" spans="1:10" ht="12">
      <c r="A25" s="97" t="s">
        <v>188</v>
      </c>
      <c r="B25" s="85">
        <f>'[31]Sheet1'!$Y$1/1000</f>
        <v>10.877</v>
      </c>
      <c r="C25" s="85">
        <f>'[22]Sheet1'!$Y$1/1000</f>
        <v>16.945</v>
      </c>
      <c r="D25" s="85">
        <f>'[30]Sheet1'!$Y$1/1000</f>
        <v>6.501</v>
      </c>
      <c r="E25" s="85">
        <f>'[21]Sheet1'!$Y$1/1000</f>
        <v>13.079</v>
      </c>
      <c r="F25" s="122">
        <f>(E25-C25)/C25</f>
        <v>-0.22814989672469752</v>
      </c>
      <c r="G25" s="106">
        <f>E25-C25</f>
        <v>-3.8659999999999997</v>
      </c>
      <c r="H25" s="106"/>
      <c r="I25" s="93">
        <f t="shared" si="0"/>
        <v>1.011844331641286</v>
      </c>
      <c r="J25" s="66">
        <f>(E25-D25)</f>
        <v>6.578</v>
      </c>
    </row>
    <row r="26" spans="1:10" ht="12">
      <c r="A26" s="89" t="s">
        <v>189</v>
      </c>
      <c r="B26" s="85">
        <f>'[31]Sheet1'!$X$1/1000</f>
        <v>4.718</v>
      </c>
      <c r="C26" s="85">
        <f>'[22]Sheet1'!$X$1/1000</f>
        <v>20.082</v>
      </c>
      <c r="D26" s="85">
        <f>'[30]Sheet1'!$X$1/1000</f>
        <v>4.112</v>
      </c>
      <c r="E26" s="85">
        <f>'[21]Sheet1'!$X$1/1000</f>
        <v>11.539</v>
      </c>
      <c r="F26" s="122">
        <f>(E26-C26)/C26</f>
        <v>-0.4254058360721044</v>
      </c>
      <c r="G26" s="106">
        <f>E26-C26</f>
        <v>-8.543000000000001</v>
      </c>
      <c r="H26" s="106"/>
      <c r="I26" s="93">
        <f t="shared" si="0"/>
        <v>1.8061770428015562</v>
      </c>
      <c r="J26" s="66">
        <f>(E26-D26)</f>
        <v>7.427</v>
      </c>
    </row>
    <row r="27" spans="1:10" ht="12">
      <c r="A27" s="97" t="s">
        <v>190</v>
      </c>
      <c r="B27" s="85">
        <f>'[31]Sheet1'!$Z$1/1000</f>
        <v>51.336</v>
      </c>
      <c r="C27" s="85">
        <f>'[22]Sheet1'!$Z$1/1000</f>
        <v>102.196</v>
      </c>
      <c r="D27" s="85">
        <f>'[30]Sheet1'!$Z$1/1000</f>
        <v>43.562</v>
      </c>
      <c r="E27" s="85">
        <f>'[21]Sheet1'!$Z$1/1000</f>
        <v>89.087</v>
      </c>
      <c r="F27" s="122">
        <f>(E27-C27)/C27</f>
        <v>-0.1282731222357039</v>
      </c>
      <c r="G27" s="106">
        <f>E27-C27</f>
        <v>-13.108999999999995</v>
      </c>
      <c r="H27" s="106"/>
      <c r="I27" s="93">
        <f t="shared" si="0"/>
        <v>1.0450622101831875</v>
      </c>
      <c r="J27" s="66">
        <f>(E27-D27)</f>
        <v>45.525000000000006</v>
      </c>
    </row>
    <row r="28" spans="1:10" ht="12">
      <c r="A28" s="89"/>
      <c r="B28" s="85"/>
      <c r="C28" s="85"/>
      <c r="D28" s="85"/>
      <c r="E28" s="85"/>
      <c r="F28" s="122"/>
      <c r="G28" s="106"/>
      <c r="H28" s="106"/>
      <c r="I28" s="98"/>
      <c r="J28" s="88"/>
    </row>
    <row r="29" spans="1:10" ht="12">
      <c r="A29" s="99" t="s">
        <v>191</v>
      </c>
      <c r="B29" s="100">
        <f>'[31]Sheet1'!$AB$1/1000</f>
        <v>37.165</v>
      </c>
      <c r="C29" s="100">
        <f>'[22]Sheet1'!$AB$1/1000</f>
        <v>65.489</v>
      </c>
      <c r="D29" s="100">
        <f>'[30]Sheet1'!$AB$1/1000</f>
        <v>39.359</v>
      </c>
      <c r="E29" s="100">
        <f>'[21]Sheet1'!$AB$1/1000</f>
        <v>70.678</v>
      </c>
      <c r="F29" s="123">
        <f>(E29-C29)/C29</f>
        <v>0.0792346806333887</v>
      </c>
      <c r="G29" s="102">
        <f>E29-C29</f>
        <v>5.188999999999993</v>
      </c>
      <c r="H29" s="102"/>
      <c r="I29" s="101">
        <f t="shared" si="0"/>
        <v>0.7957265174420081</v>
      </c>
      <c r="J29" s="107">
        <f>(E29-D29)</f>
        <v>31.318999999999996</v>
      </c>
    </row>
    <row r="30" spans="1:10" ht="12">
      <c r="A30" s="89"/>
      <c r="B30" s="108"/>
      <c r="C30" s="108"/>
      <c r="D30" s="108"/>
      <c r="E30" s="108"/>
      <c r="F30" s="122"/>
      <c r="G30" s="106"/>
      <c r="H30" s="106"/>
      <c r="I30" s="93"/>
      <c r="J30" s="66"/>
    </row>
    <row r="31" spans="1:10" ht="12">
      <c r="A31" s="97" t="s">
        <v>182</v>
      </c>
      <c r="B31" s="85"/>
      <c r="C31" s="108">
        <f>C21-B21</f>
        <v>127.49699999999999</v>
      </c>
      <c r="D31" s="108">
        <f>D21</f>
        <v>126.341</v>
      </c>
      <c r="E31" s="108">
        <f>E21-D21</f>
        <v>114.002</v>
      </c>
      <c r="F31" s="122">
        <f>(E31-C31)/C31</f>
        <v>-0.10584562774026049</v>
      </c>
      <c r="G31" s="106">
        <f>E31-C31</f>
        <v>-13.49499999999999</v>
      </c>
      <c r="H31" s="106"/>
      <c r="I31" s="93">
        <f aca="true" t="shared" si="1" ref="I31:I37">J31/D31</f>
        <v>-0.09766425784187238</v>
      </c>
      <c r="J31" s="66">
        <f>(E31-D31)</f>
        <v>-12.338999999999999</v>
      </c>
    </row>
    <row r="32" spans="1:10" ht="12">
      <c r="A32" s="89" t="s">
        <v>183</v>
      </c>
      <c r="B32" s="85"/>
      <c r="C32" s="108">
        <f>C22-B22</f>
        <v>20.604000000000003</v>
      </c>
      <c r="D32" s="108">
        <f aca="true" t="shared" si="2" ref="D32:D37">D22</f>
        <v>18.04</v>
      </c>
      <c r="E32" s="108">
        <f>E22-D22</f>
        <v>15.445999999999998</v>
      </c>
      <c r="F32" s="122">
        <f aca="true" t="shared" si="3" ref="F32:F39">(E32-C32)/C32</f>
        <v>-0.2503397398563388</v>
      </c>
      <c r="G32" s="106">
        <f aca="true" t="shared" si="4" ref="G32:G39">E32-C32</f>
        <v>-5.158000000000005</v>
      </c>
      <c r="H32" s="106"/>
      <c r="I32" s="93">
        <f t="shared" si="1"/>
        <v>-0.14379157427937922</v>
      </c>
      <c r="J32" s="66">
        <f aca="true" t="shared" si="5" ref="J32:J37">(E32-D32)</f>
        <v>-2.594000000000001</v>
      </c>
    </row>
    <row r="33" spans="1:10" ht="12">
      <c r="A33" s="89" t="s">
        <v>184</v>
      </c>
      <c r="B33" s="85"/>
      <c r="C33" s="85">
        <f>C31-C32</f>
        <v>106.89299999999999</v>
      </c>
      <c r="D33" s="108">
        <f t="shared" si="2"/>
        <v>108.30099999999999</v>
      </c>
      <c r="E33" s="85">
        <f>E31-E32</f>
        <v>98.556</v>
      </c>
      <c r="F33" s="122">
        <f t="shared" si="3"/>
        <v>-0.0779938817321994</v>
      </c>
      <c r="G33" s="106">
        <f t="shared" si="4"/>
        <v>-8.336999999999989</v>
      </c>
      <c r="H33" s="106"/>
      <c r="I33" s="93">
        <f t="shared" si="1"/>
        <v>-0.08998070193257672</v>
      </c>
      <c r="J33" s="66">
        <f t="shared" si="5"/>
        <v>-9.74499999999999</v>
      </c>
    </row>
    <row r="34" spans="1:10" ht="12">
      <c r="A34" s="89"/>
      <c r="B34" s="85"/>
      <c r="C34" s="108"/>
      <c r="D34" s="108"/>
      <c r="E34" s="108"/>
      <c r="F34" s="122"/>
      <c r="G34" s="106"/>
      <c r="H34" s="106"/>
      <c r="I34" s="93"/>
      <c r="J34" s="66"/>
    </row>
    <row r="35" spans="1:10" ht="12">
      <c r="A35" s="99" t="s">
        <v>195</v>
      </c>
      <c r="B35" s="100"/>
      <c r="C35" s="100">
        <f>C25-B25</f>
        <v>6.068</v>
      </c>
      <c r="D35" s="100">
        <f t="shared" si="2"/>
        <v>6.501</v>
      </c>
      <c r="E35" s="100">
        <f>E25-D25</f>
        <v>6.578</v>
      </c>
      <c r="F35" s="123">
        <f t="shared" si="3"/>
        <v>0.0840474620962427</v>
      </c>
      <c r="G35" s="102">
        <f t="shared" si="4"/>
        <v>0.5100000000000007</v>
      </c>
      <c r="H35" s="102"/>
      <c r="I35" s="101">
        <f t="shared" si="1"/>
        <v>0.01184433164128595</v>
      </c>
      <c r="J35" s="103">
        <f t="shared" si="5"/>
        <v>0.07699999999999996</v>
      </c>
    </row>
    <row r="36" spans="1:10" ht="12">
      <c r="A36" s="99" t="s">
        <v>196</v>
      </c>
      <c r="B36" s="100"/>
      <c r="C36" s="100">
        <f>C26-B26</f>
        <v>15.364</v>
      </c>
      <c r="D36" s="100">
        <f t="shared" si="2"/>
        <v>4.112</v>
      </c>
      <c r="E36" s="100">
        <f>E26-D26</f>
        <v>7.427</v>
      </c>
      <c r="F36" s="123">
        <f t="shared" si="3"/>
        <v>-0.5165972403020047</v>
      </c>
      <c r="G36" s="102">
        <f t="shared" si="4"/>
        <v>-7.937000000000001</v>
      </c>
      <c r="H36" s="102"/>
      <c r="I36" s="101">
        <f t="shared" si="1"/>
        <v>0.8061770428015563</v>
      </c>
      <c r="J36" s="103">
        <f t="shared" si="5"/>
        <v>3.3149999999999995</v>
      </c>
    </row>
    <row r="37" spans="1:10" ht="12">
      <c r="A37" s="99" t="s">
        <v>197</v>
      </c>
      <c r="B37" s="100"/>
      <c r="C37" s="100">
        <f>C27-B27</f>
        <v>50.86</v>
      </c>
      <c r="D37" s="100">
        <f t="shared" si="2"/>
        <v>43.562</v>
      </c>
      <c r="E37" s="100">
        <f>E27-D27</f>
        <v>45.525000000000006</v>
      </c>
      <c r="F37" s="123">
        <f t="shared" si="3"/>
        <v>-0.10489579237121498</v>
      </c>
      <c r="G37" s="102">
        <f t="shared" si="4"/>
        <v>-5.334999999999994</v>
      </c>
      <c r="H37" s="102"/>
      <c r="I37" s="101">
        <f t="shared" si="1"/>
        <v>0.045062210183187366</v>
      </c>
      <c r="J37" s="103">
        <f t="shared" si="5"/>
        <v>1.963000000000008</v>
      </c>
    </row>
    <row r="38" spans="1:10" ht="12">
      <c r="A38" s="89"/>
      <c r="B38" s="85"/>
      <c r="C38" s="108"/>
      <c r="D38" s="108"/>
      <c r="E38" s="108"/>
      <c r="F38" s="122"/>
      <c r="G38" s="106"/>
      <c r="H38" s="106"/>
      <c r="I38" s="93"/>
      <c r="J38" s="66"/>
    </row>
    <row r="39" spans="1:10" ht="12">
      <c r="A39" s="89" t="s">
        <v>198</v>
      </c>
      <c r="B39" s="85"/>
      <c r="C39" s="108">
        <f>C29-B29</f>
        <v>28.324000000000005</v>
      </c>
      <c r="D39" s="108">
        <f>D29</f>
        <v>39.359</v>
      </c>
      <c r="E39" s="108">
        <f>E29-D29</f>
        <v>31.318999999999996</v>
      </c>
      <c r="F39" s="122">
        <f t="shared" si="3"/>
        <v>0.10574071458833462</v>
      </c>
      <c r="G39" s="106">
        <f t="shared" si="4"/>
        <v>2.9949999999999903</v>
      </c>
      <c r="H39" s="106"/>
      <c r="I39" s="93">
        <f>J39/D39</f>
        <v>-0.20427348255799196</v>
      </c>
      <c r="J39" s="66">
        <f>(E39-D39)</f>
        <v>-8.040000000000006</v>
      </c>
    </row>
    <row r="40" spans="1:10" ht="12">
      <c r="A40" s="89"/>
      <c r="B40" s="108"/>
      <c r="C40" s="108"/>
      <c r="D40" s="108"/>
      <c r="E40" s="108"/>
      <c r="F40" s="122"/>
      <c r="G40" s="106"/>
      <c r="H40" s="106"/>
      <c r="I40" s="93"/>
      <c r="J40" s="66"/>
    </row>
    <row r="41" spans="1:10" ht="12">
      <c r="A41" s="99" t="s">
        <v>192</v>
      </c>
      <c r="B41" s="100">
        <f>(B29*4)/B12*100</f>
        <v>1.68245167591585</v>
      </c>
      <c r="C41" s="109">
        <f>($C$29*2)/C12*100</f>
        <v>1.4872697282846845</v>
      </c>
      <c r="D41" s="109">
        <f>D29*4/D12*100</f>
        <v>1.7879375427930853</v>
      </c>
      <c r="E41" s="109">
        <f>E29*2/E12*100</f>
        <v>1.6588402693227324</v>
      </c>
      <c r="F41" s="123">
        <f>(E41-C41)/C41</f>
        <v>0.11535939834929988</v>
      </c>
      <c r="G41" s="102">
        <f>E41-C41</f>
        <v>0.17157054103804792</v>
      </c>
      <c r="H41" s="102"/>
      <c r="I41" s="101">
        <f>J41/D41</f>
        <v>-0.07220457671506762</v>
      </c>
      <c r="J41" s="107">
        <f>(E41-D41)</f>
        <v>-0.12909727347035282</v>
      </c>
    </row>
    <row r="42" spans="1:10" ht="12">
      <c r="A42" s="99" t="s">
        <v>177</v>
      </c>
      <c r="B42" s="100"/>
      <c r="C42" s="109">
        <f>C39*4/C12*100</f>
        <v>1.2864886556195823</v>
      </c>
      <c r="D42" s="109">
        <f>D29*4/D12*100</f>
        <v>1.7879375427930853</v>
      </c>
      <c r="E42" s="109">
        <f>E39*4/E12*100</f>
        <v>1.4701383286148066</v>
      </c>
      <c r="F42" s="123">
        <f>(E42-C42)/C42</f>
        <v>0.1427526563821718</v>
      </c>
      <c r="G42" s="102">
        <f>E42-C42</f>
        <v>0.1836496729952244</v>
      </c>
      <c r="H42" s="102"/>
      <c r="I42" s="101">
        <f>J42/D42</f>
        <v>-0.17774626158462903</v>
      </c>
      <c r="J42" s="107">
        <f>(E42-D42)</f>
        <v>-0.3177992141782786</v>
      </c>
    </row>
    <row r="43" spans="1:10" ht="12">
      <c r="A43" s="97"/>
      <c r="B43" s="85"/>
      <c r="C43" s="110"/>
      <c r="D43" s="110"/>
      <c r="E43" s="110"/>
      <c r="F43" s="122"/>
      <c r="G43" s="106"/>
      <c r="H43" s="106"/>
      <c r="I43" s="93"/>
      <c r="J43" s="66"/>
    </row>
    <row r="44" spans="1:10" ht="12">
      <c r="A44" s="89" t="s">
        <v>193</v>
      </c>
      <c r="B44" s="110">
        <f>(B29*4)/B15*100</f>
        <v>11.632037633154985</v>
      </c>
      <c r="C44" s="110">
        <f>(C29*2)/C15*100</f>
        <v>10.019460908359317</v>
      </c>
      <c r="D44" s="110">
        <f>(D29*4)/D15*100</f>
        <v>11.340085888350906</v>
      </c>
      <c r="E44" s="110">
        <f>(E29*2)/E15*100</f>
        <v>10.756826889784302</v>
      </c>
      <c r="F44" s="122">
        <f>(E44-C44)/C44</f>
        <v>0.07359337874254233</v>
      </c>
      <c r="G44" s="106">
        <f>E44-C44</f>
        <v>0.7373659814249844</v>
      </c>
      <c r="H44" s="106"/>
      <c r="I44" s="93">
        <f>J44/D44</f>
        <v>-0.05143338457125415</v>
      </c>
      <c r="J44" s="66">
        <f>(E44-D44)</f>
        <v>-0.5832589985666043</v>
      </c>
    </row>
    <row r="45" spans="1:10" ht="12">
      <c r="A45" s="89" t="s">
        <v>178</v>
      </c>
      <c r="B45" s="85"/>
      <c r="C45" s="110">
        <f>C39*4/C15*100</f>
        <v>8.666835980649248</v>
      </c>
      <c r="D45" s="110">
        <f>(D29*4)/D15*100</f>
        <v>11.340085888350906</v>
      </c>
      <c r="E45" s="110">
        <f>E39*4/E15*100</f>
        <v>9.5331803775193</v>
      </c>
      <c r="F45" s="122">
        <f>(E45-C45)/C45</f>
        <v>0.09996086216519721</v>
      </c>
      <c r="G45" s="106">
        <f>E45-C45</f>
        <v>0.8663443968700513</v>
      </c>
      <c r="H45" s="106"/>
      <c r="I45" s="93">
        <f>J45/D45</f>
        <v>-0.15933790348869836</v>
      </c>
      <c r="J45" s="66">
        <f>(E45-D45)</f>
        <v>-1.8069055108316068</v>
      </c>
    </row>
    <row r="46" spans="1:10" ht="12">
      <c r="A46" s="89"/>
      <c r="B46" s="85"/>
      <c r="C46" s="110"/>
      <c r="D46" s="110"/>
      <c r="E46" s="110"/>
      <c r="F46" s="122"/>
      <c r="G46" s="106"/>
      <c r="H46" s="106"/>
      <c r="I46" s="93"/>
      <c r="J46" s="66"/>
    </row>
    <row r="47" spans="1:10" ht="12">
      <c r="A47" s="99" t="s">
        <v>194</v>
      </c>
      <c r="B47" s="100">
        <f>(B23*4)/B12*100</f>
        <v>4.930649513943943</v>
      </c>
      <c r="C47" s="100">
        <f>(C23*2)/C12*100</f>
        <v>4.901093008919326</v>
      </c>
      <c r="D47" s="100">
        <f>(D23*4)/D12*100</f>
        <v>4.919724175462637</v>
      </c>
      <c r="E47" s="100">
        <f>(E23*2)/E12*100</f>
        <v>4.855014595649177</v>
      </c>
      <c r="F47" s="123">
        <f>(E47-C47)/C47</f>
        <v>-0.00940166064718478</v>
      </c>
      <c r="G47" s="102">
        <f>E47-C47</f>
        <v>-0.04607841327014928</v>
      </c>
      <c r="H47" s="102"/>
      <c r="I47" s="101">
        <f>J47/D47</f>
        <v>-0.013153091007866297</v>
      </c>
      <c r="J47" s="107">
        <f>(E47-D47)</f>
        <v>-0.06470957981346004</v>
      </c>
    </row>
    <row r="48" spans="1:10" ht="12">
      <c r="A48" s="99" t="s">
        <v>181</v>
      </c>
      <c r="B48" s="100"/>
      <c r="C48" s="100">
        <f>C33*4/C12*100</f>
        <v>4.8551275195997725</v>
      </c>
      <c r="D48" s="100">
        <f>(D23*4)/D12*100</f>
        <v>4.919724175462637</v>
      </c>
      <c r="E48" s="100">
        <f>E33*4/E12*100</f>
        <v>4.62629563890804</v>
      </c>
      <c r="F48" s="123">
        <f>(E48-C48)/C48</f>
        <v>-0.047132002149882966</v>
      </c>
      <c r="G48" s="102">
        <f>E48-C48</f>
        <v>-0.22883188069173244</v>
      </c>
      <c r="H48" s="102"/>
      <c r="I48" s="101">
        <f>J48/D48</f>
        <v>-0.059643290170226584</v>
      </c>
      <c r="J48" s="107">
        <f>(E48-D48)</f>
        <v>-0.2934285365545968</v>
      </c>
    </row>
    <row r="49" spans="1:10" ht="12">
      <c r="A49" s="89"/>
      <c r="B49" s="85"/>
      <c r="C49" s="111"/>
      <c r="D49" s="111"/>
      <c r="E49" s="111"/>
      <c r="F49" s="122"/>
      <c r="G49" s="106"/>
      <c r="H49" s="106"/>
      <c r="I49" s="98"/>
      <c r="J49" s="88"/>
    </row>
    <row r="50" spans="1:10" ht="12">
      <c r="A50" s="89" t="s">
        <v>9</v>
      </c>
      <c r="B50" s="112">
        <f>B9/B14*100</f>
        <v>97.15757156779438</v>
      </c>
      <c r="C50" s="112">
        <f>C9/C14*100</f>
        <v>99.45225393044795</v>
      </c>
      <c r="D50" s="112">
        <f>D9/D14*100</f>
        <v>103.31769468509412</v>
      </c>
      <c r="E50" s="112">
        <f>E9/E14*100</f>
        <v>106.11138671372144</v>
      </c>
      <c r="F50" s="122">
        <f>(E50-C50)/C50</f>
        <v>0.06695808812870711</v>
      </c>
      <c r="G50" s="106">
        <f>E50-C50</f>
        <v>6.659132783273492</v>
      </c>
      <c r="H50" s="106"/>
      <c r="I50" s="93">
        <f>J50/D50</f>
        <v>0.027039821563405165</v>
      </c>
      <c r="J50" s="113">
        <f>E50-D50</f>
        <v>2.7936920286273192</v>
      </c>
    </row>
    <row r="51" spans="1:10" ht="12">
      <c r="A51" s="97" t="s">
        <v>10</v>
      </c>
      <c r="B51" s="112">
        <f>B9/B12*100</f>
        <v>73.29296399976685</v>
      </c>
      <c r="C51" s="112">
        <f>C9/C12*100</f>
        <v>75.02754466050318</v>
      </c>
      <c r="D51" s="112">
        <f>D9/D12*100</f>
        <v>77.36394709051312</v>
      </c>
      <c r="E51" s="112">
        <f>E9/E12*100</f>
        <v>79.32015666485749</v>
      </c>
      <c r="F51" s="122">
        <f>(E51-C51)/C51</f>
        <v>0.05721381425686018</v>
      </c>
      <c r="G51" s="106">
        <f>E51-C51</f>
        <v>4.292612004354311</v>
      </c>
      <c r="H51" s="106"/>
      <c r="I51" s="93">
        <f aca="true" t="shared" si="6" ref="I51:I58">(E51-D51)/D51</f>
        <v>0.025285803632222558</v>
      </c>
      <c r="J51" s="113">
        <f aca="true" t="shared" si="7" ref="J51:J58">E51-D51</f>
        <v>1.9562095743443706</v>
      </c>
    </row>
    <row r="52" spans="1:10" ht="12">
      <c r="A52" s="89" t="s">
        <v>11</v>
      </c>
      <c r="B52" s="112">
        <f>(B10/B9)*100</f>
        <v>2.1561729088970774</v>
      </c>
      <c r="C52" s="112">
        <f>(C10/C9)*100</f>
        <v>2.1770350461097974</v>
      </c>
      <c r="D52" s="112">
        <f>(D10/D9)*100</f>
        <v>1.942986204549865</v>
      </c>
      <c r="E52" s="112">
        <f>(E10/E9)*100</f>
        <v>1.8580541273718898</v>
      </c>
      <c r="F52" s="122">
        <f>(E52-C52)/C52</f>
        <v>-0.14652080098935621</v>
      </c>
      <c r="G52" s="106">
        <f>E52-C52</f>
        <v>-0.31898091873790757</v>
      </c>
      <c r="H52" s="106"/>
      <c r="I52" s="93">
        <f t="shared" si="6"/>
        <v>-0.043712135978675924</v>
      </c>
      <c r="J52" s="113">
        <f t="shared" si="7"/>
        <v>-0.08493207717797513</v>
      </c>
    </row>
    <row r="53" spans="1:10" ht="12">
      <c r="A53" s="89" t="s">
        <v>12</v>
      </c>
      <c r="B53" s="112">
        <f>B15/B12*100</f>
        <v>14.463946291923357</v>
      </c>
      <c r="C53" s="112">
        <f>C15/C12*100</f>
        <v>14.843809880468154</v>
      </c>
      <c r="D53" s="112">
        <f>D15/D12*100</f>
        <v>15.766525583635504</v>
      </c>
      <c r="E53" s="112">
        <f>E15/E12*100</f>
        <v>15.421278842909741</v>
      </c>
      <c r="F53" s="122">
        <f>(E53-C53)/C53</f>
        <v>0.03890301526978159</v>
      </c>
      <c r="G53" s="106">
        <f>E53-C53</f>
        <v>0.5774689624415874</v>
      </c>
      <c r="H53" s="106"/>
      <c r="I53" s="93">
        <f t="shared" si="6"/>
        <v>-0.021897452225245088</v>
      </c>
      <c r="J53" s="113">
        <f t="shared" si="7"/>
        <v>-0.3452467407257629</v>
      </c>
    </row>
    <row r="54" spans="1:10" ht="12">
      <c r="A54" s="97"/>
      <c r="B54" s="112"/>
      <c r="C54" s="112"/>
      <c r="D54" s="112"/>
      <c r="E54" s="112"/>
      <c r="F54" s="122"/>
      <c r="G54" s="106"/>
      <c r="H54" s="106"/>
      <c r="I54" s="98"/>
      <c r="J54" s="113"/>
    </row>
    <row r="55" spans="1:10" ht="12">
      <c r="A55" s="99" t="s">
        <v>21</v>
      </c>
      <c r="B55" s="100">
        <f>B17/B9*100</f>
        <v>2.5154784419768426</v>
      </c>
      <c r="C55" s="100">
        <f>C17/C9*100</f>
        <v>2.784143974745818</v>
      </c>
      <c r="D55" s="100">
        <f>D17/D9*100</f>
        <v>1.7453568177074053</v>
      </c>
      <c r="E55" s="100">
        <f>E17/E9*100</f>
        <v>1.1291034636215582</v>
      </c>
      <c r="F55" s="123">
        <f>(E55-C55)/C55</f>
        <v>-0.59445220007897</v>
      </c>
      <c r="G55" s="102">
        <f>E55-C55</f>
        <v>-1.6550405111242599</v>
      </c>
      <c r="H55" s="102"/>
      <c r="I55" s="101">
        <f t="shared" si="6"/>
        <v>-0.35308158643189075</v>
      </c>
      <c r="J55" s="107">
        <f t="shared" si="7"/>
        <v>-0.616253354085847</v>
      </c>
    </row>
    <row r="56" spans="1:10" ht="12">
      <c r="A56" s="99" t="s">
        <v>22</v>
      </c>
      <c r="B56" s="100">
        <f>B18/B9*100</f>
        <v>2.8141302239741672</v>
      </c>
      <c r="C56" s="100">
        <f>C18/C9*100</f>
        <v>3.0101942055407434</v>
      </c>
      <c r="D56" s="100">
        <f>D18/D9*100</f>
        <v>1.9193082575115459</v>
      </c>
      <c r="E56" s="100">
        <f>E18/E9*100</f>
        <v>1.2997013833655269</v>
      </c>
      <c r="F56" s="123">
        <f>(E56-C56)/C56</f>
        <v>-0.5682333781078912</v>
      </c>
      <c r="G56" s="102">
        <f>E56-C56</f>
        <v>-1.7104928221752165</v>
      </c>
      <c r="H56" s="102"/>
      <c r="I56" s="101">
        <f t="shared" si="6"/>
        <v>-0.32282822299184094</v>
      </c>
      <c r="J56" s="107">
        <f t="shared" si="7"/>
        <v>-0.619606874146019</v>
      </c>
    </row>
    <row r="57" spans="1:10" ht="12">
      <c r="A57" s="114"/>
      <c r="B57" s="112"/>
      <c r="C57" s="112"/>
      <c r="D57" s="112"/>
      <c r="E57" s="112"/>
      <c r="F57" s="122"/>
      <c r="G57" s="106"/>
      <c r="H57" s="106"/>
      <c r="I57" s="98"/>
      <c r="J57" s="113"/>
    </row>
    <row r="58" spans="1:10" ht="12">
      <c r="A58" s="115" t="s">
        <v>15</v>
      </c>
      <c r="B58" s="116">
        <f>B10/B17*100</f>
        <v>85.71621497191614</v>
      </c>
      <c r="C58" s="116">
        <f>C10/C17*100</f>
        <v>78.19405410988318</v>
      </c>
      <c r="D58" s="116">
        <f>D10/D17*100</f>
        <v>111.32315093609648</v>
      </c>
      <c r="E58" s="116">
        <f>E10/E17*100</f>
        <v>164.5601299824419</v>
      </c>
      <c r="F58" s="124">
        <f>(E58-C58)/C58</f>
        <v>1.1045095033848955</v>
      </c>
      <c r="G58" s="119">
        <f>E58-C58</f>
        <v>86.36607587255872</v>
      </c>
      <c r="H58" s="119"/>
      <c r="I58" s="118">
        <f t="shared" si="6"/>
        <v>0.4782201958773641</v>
      </c>
      <c r="J58" s="120">
        <f t="shared" si="7"/>
        <v>53.236979046345425</v>
      </c>
    </row>
    <row r="59" ht="12">
      <c r="F59" s="7"/>
    </row>
  </sheetData>
  <sheetProtection/>
  <mergeCells count="4">
    <mergeCell ref="F4:G4"/>
    <mergeCell ref="I4:J4"/>
    <mergeCell ref="A1:J1"/>
    <mergeCell ref="A2:G2"/>
  </mergeCells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0">
      <selection activeCell="G38" sqref="G38"/>
    </sheetView>
  </sheetViews>
  <sheetFormatPr defaultColWidth="9.140625" defaultRowHeight="12.75"/>
  <cols>
    <col min="1" max="1" width="41.00390625" style="0" customWidth="1"/>
    <col min="2" max="2" width="10.140625" style="0" hidden="1" customWidth="1"/>
    <col min="3" max="4" width="10.140625" style="0" customWidth="1"/>
    <col min="5" max="5" width="10.140625" style="6" customWidth="1"/>
    <col min="6" max="6" width="10.140625" style="8" customWidth="1"/>
    <col min="7" max="7" width="9.140625" style="9" customWidth="1"/>
    <col min="8" max="8" width="2.28125" style="0" customWidth="1"/>
  </cols>
  <sheetData>
    <row r="1" spans="1:10" ht="15.75">
      <c r="A1" s="346" t="s">
        <v>61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2.75">
      <c r="A2" s="340" t="s">
        <v>24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7" ht="15.75">
      <c r="A3" s="5"/>
      <c r="B3" s="5"/>
      <c r="C3" s="5"/>
      <c r="D3" s="5"/>
      <c r="E3" s="24"/>
      <c r="F3" s="17"/>
      <c r="G3" s="17"/>
    </row>
    <row r="4" spans="1:10" ht="12.75">
      <c r="A4" s="127"/>
      <c r="B4" s="128">
        <f>'[16]PdatCU'!$Y$1</f>
        <v>40999</v>
      </c>
      <c r="C4" s="165"/>
      <c r="D4" s="128"/>
      <c r="E4" s="149"/>
      <c r="F4" s="345" t="s">
        <v>174</v>
      </c>
      <c r="G4" s="338"/>
      <c r="H4" s="81"/>
      <c r="I4" s="337" t="s">
        <v>175</v>
      </c>
      <c r="J4" s="341"/>
    </row>
    <row r="5" spans="1:10" ht="12.75">
      <c r="A5" s="115"/>
      <c r="B5" s="129"/>
      <c r="C5" s="166">
        <v>41090</v>
      </c>
      <c r="D5" s="167">
        <v>41364</v>
      </c>
      <c r="E5" s="168">
        <v>41455</v>
      </c>
      <c r="F5" s="136" t="s">
        <v>17</v>
      </c>
      <c r="G5" s="130" t="s">
        <v>18</v>
      </c>
      <c r="H5" s="131"/>
      <c r="I5" s="130" t="s">
        <v>17</v>
      </c>
      <c r="J5" s="132" t="s">
        <v>18</v>
      </c>
    </row>
    <row r="6" spans="1:10" ht="12.75">
      <c r="A6" s="89"/>
      <c r="B6" s="133"/>
      <c r="C6" s="133"/>
      <c r="D6" s="133"/>
      <c r="E6" s="150"/>
      <c r="F6" s="137"/>
      <c r="G6" s="134"/>
      <c r="H6" s="86"/>
      <c r="I6" s="134"/>
      <c r="J6" s="135"/>
    </row>
    <row r="7" spans="1:10" ht="12.75">
      <c r="A7" s="151" t="s">
        <v>62</v>
      </c>
      <c r="B7" s="2">
        <f>'[16]PdatCU'!$V$1</f>
        <v>157</v>
      </c>
      <c r="C7" s="2">
        <f>'[33]PdatCU'!$V$1</f>
        <v>156</v>
      </c>
      <c r="D7" s="2">
        <f>'[17]PdatCU'!$V$1</f>
        <v>151</v>
      </c>
      <c r="E7" s="152">
        <f>'[32]PdatCU'!$V$1</f>
        <v>150</v>
      </c>
      <c r="F7" s="122">
        <f>(E7-C7)/C7</f>
        <v>-0.038461538461538464</v>
      </c>
      <c r="G7" s="94">
        <f>E7-C7</f>
        <v>-6</v>
      </c>
      <c r="H7" s="95"/>
      <c r="I7" s="93">
        <f>(E7-D7)/D7</f>
        <v>-0.006622516556291391</v>
      </c>
      <c r="J7" s="96">
        <f>(E7-D7)</f>
        <v>-1</v>
      </c>
    </row>
    <row r="8" spans="1:10" ht="12.75">
      <c r="A8" s="97"/>
      <c r="B8" s="2"/>
      <c r="C8" s="2"/>
      <c r="D8" s="2"/>
      <c r="E8" s="152"/>
      <c r="F8" s="122"/>
      <c r="G8" s="87"/>
      <c r="H8" s="87"/>
      <c r="I8" s="98"/>
      <c r="J8" s="88"/>
    </row>
    <row r="9" spans="1:10" ht="12.75">
      <c r="A9" s="99" t="s">
        <v>63</v>
      </c>
      <c r="B9" s="153">
        <f>'[16]PdatCU'!$Z$1/1000</f>
        <v>40148.835638000026</v>
      </c>
      <c r="C9" s="153">
        <f>'[33]PdatCU'!$Z$1/1000</f>
        <v>39981.385774999995</v>
      </c>
      <c r="D9" s="153">
        <f>'[17]PdatCU'!$Z$1/1000</f>
        <v>40047.122501</v>
      </c>
      <c r="E9" s="154">
        <f>'[32]PdatCU'!$Z$1/1000</f>
        <v>40601.68449200002</v>
      </c>
      <c r="F9" s="123">
        <f>(E9-C9)/C9</f>
        <v>0.0155146877722256</v>
      </c>
      <c r="G9" s="102">
        <f>E9-C9</f>
        <v>620.298717000027</v>
      </c>
      <c r="H9" s="102"/>
      <c r="I9" s="101">
        <f>(E9-D9)/D9</f>
        <v>0.013847736275837956</v>
      </c>
      <c r="J9" s="103">
        <f>(E9-D9)</f>
        <v>554.5619910000241</v>
      </c>
    </row>
    <row r="10" spans="1:10" ht="12.75">
      <c r="A10" s="104" t="s">
        <v>64</v>
      </c>
      <c r="B10" s="155">
        <f>'[16]PdatCU'!$AA$1/1000</f>
        <v>1093.0543280000006</v>
      </c>
      <c r="C10" s="155">
        <f>'[33]PdatCU'!$AA$1/1000</f>
        <v>1027.643161999999</v>
      </c>
      <c r="D10" s="155">
        <f>'[17]PdatCU'!$AA$1/1000</f>
        <v>816.7341260000002</v>
      </c>
      <c r="E10" s="156">
        <f>'[32]PdatCU'!$AA$1/1000</f>
        <v>756.045977</v>
      </c>
      <c r="F10" s="123">
        <f>(E10-C10)/C10</f>
        <v>-0.26429133676267214</v>
      </c>
      <c r="G10" s="102">
        <f>E10-C10</f>
        <v>-271.59718499999894</v>
      </c>
      <c r="H10" s="102"/>
      <c r="I10" s="101">
        <f>(E10-D10)/D10</f>
        <v>-0.07430588127524888</v>
      </c>
      <c r="J10" s="103">
        <f>(E10-D10)</f>
        <v>-60.68814900000018</v>
      </c>
    </row>
    <row r="11" spans="1:10" ht="12.75">
      <c r="A11" s="89"/>
      <c r="B11" s="139"/>
      <c r="C11" s="139"/>
      <c r="D11" s="139"/>
      <c r="E11" s="140"/>
      <c r="F11" s="122"/>
      <c r="G11" s="106"/>
      <c r="H11" s="106"/>
      <c r="I11" s="98"/>
      <c r="J11" s="66"/>
    </row>
    <row r="12" spans="1:10" ht="12.75">
      <c r="A12" s="89" t="s">
        <v>3</v>
      </c>
      <c r="B12" s="139">
        <f>'[16]PdatCU'!$AB$1/1000</f>
        <v>76104.75654700003</v>
      </c>
      <c r="C12" s="139">
        <f>'[33]PdatCU'!$AB$1/1000</f>
        <v>76028.58714799996</v>
      </c>
      <c r="D12" s="139">
        <f>'[17]PdatCU'!$AB$1/1000</f>
        <v>79256.240548</v>
      </c>
      <c r="E12" s="140">
        <f>'[32]PdatCU'!$AB$1/1000</f>
        <v>79047.06772199999</v>
      </c>
      <c r="F12" s="122">
        <f>(E12-C12)/C12</f>
        <v>0.03970191591386735</v>
      </c>
      <c r="G12" s="106">
        <f>E12-C12</f>
        <v>3018.48057400003</v>
      </c>
      <c r="H12" s="106"/>
      <c r="I12" s="93">
        <f>(E12-D12)/D12</f>
        <v>-0.0026391969206933</v>
      </c>
      <c r="J12" s="66">
        <f>(E12-D12)</f>
        <v>-209.17282600000908</v>
      </c>
    </row>
    <row r="13" spans="1:10" ht="12.75">
      <c r="A13" s="97"/>
      <c r="B13" s="139"/>
      <c r="C13" s="139"/>
      <c r="D13" s="139"/>
      <c r="E13" s="140"/>
      <c r="F13" s="122"/>
      <c r="G13" s="106"/>
      <c r="H13" s="106"/>
      <c r="I13" s="98"/>
      <c r="J13" s="66"/>
    </row>
    <row r="14" spans="1:10" ht="12.75">
      <c r="A14" s="99" t="s">
        <v>65</v>
      </c>
      <c r="B14" s="155">
        <f>'[16]PdatCU'!$AC$1/1000</f>
        <v>65733.481876</v>
      </c>
      <c r="C14" s="155">
        <f>'[33]PdatCU'!$AC$1/1000</f>
        <v>65657.06132200002</v>
      </c>
      <c r="D14" s="155">
        <f>'[17]PdatCU'!$AC$1/1000</f>
        <v>68271.66654999998</v>
      </c>
      <c r="E14" s="156">
        <f>'[32]PdatCU'!$AC$1/1000</f>
        <v>68030.03633800003</v>
      </c>
      <c r="F14" s="123">
        <f>(E14-C14)/C14</f>
        <v>0.03614196201018347</v>
      </c>
      <c r="G14" s="102">
        <f>E14-C14</f>
        <v>2372.9750160000112</v>
      </c>
      <c r="H14" s="102"/>
      <c r="I14" s="101">
        <f>(E14-D14)/D14</f>
        <v>-0.0035392458425338603</v>
      </c>
      <c r="J14" s="103">
        <f>(E14-D14)</f>
        <v>-241.63021199994546</v>
      </c>
    </row>
    <row r="15" spans="1:10" ht="12.75">
      <c r="A15" s="99" t="s">
        <v>126</v>
      </c>
      <c r="B15" s="155">
        <f>'[16]PdatCU'!$AD$1/1000</f>
        <v>7417.114996999999</v>
      </c>
      <c r="C15" s="155">
        <f>'[33]PdatCU'!$AD$1/1000</f>
        <v>7593.368927000001</v>
      </c>
      <c r="D15" s="155">
        <f>'[17]PdatCU'!$AD$1/1000</f>
        <v>8186.794567999997</v>
      </c>
      <c r="E15" s="156">
        <f>'[32]PdatCU'!$AD$1/1000</f>
        <v>8405.669035000006</v>
      </c>
      <c r="F15" s="123">
        <f>(E15-C15)/C15</f>
        <v>0.1069749298116784</v>
      </c>
      <c r="G15" s="102">
        <f>E15-C15</f>
        <v>812.3001080000049</v>
      </c>
      <c r="H15" s="102"/>
      <c r="I15" s="101">
        <f>(E15-D15)/D15</f>
        <v>0.026735062811461246</v>
      </c>
      <c r="J15" s="103">
        <f>(E15-D15)</f>
        <v>218.87446700000964</v>
      </c>
    </row>
    <row r="16" spans="1:10" ht="12.75">
      <c r="A16" s="89"/>
      <c r="B16" s="139"/>
      <c r="C16" s="139"/>
      <c r="D16" s="139"/>
      <c r="E16" s="140"/>
      <c r="F16" s="122"/>
      <c r="G16" s="106"/>
      <c r="H16" s="106"/>
      <c r="I16" s="98"/>
      <c r="J16" s="66"/>
    </row>
    <row r="17" spans="1:10" ht="12.75">
      <c r="A17" s="157" t="s">
        <v>66</v>
      </c>
      <c r="B17" s="139">
        <f>'[16]PdatCU'!$AE$1/1000</f>
        <v>778.738988</v>
      </c>
      <c r="C17" s="139">
        <f>'[33]PdatCU'!$AE$1/1000</f>
        <v>547.1782799999999</v>
      </c>
      <c r="D17" s="139">
        <f>'[17]PdatCU'!$AE$1/1000</f>
        <v>431.37869699999993</v>
      </c>
      <c r="E17" s="140">
        <f>'[32]PdatCU'!$AE$1/1000</f>
        <v>478.73011400000007</v>
      </c>
      <c r="F17" s="122">
        <f>(E17-C17)/C17</f>
        <v>-0.12509298797459542</v>
      </c>
      <c r="G17" s="106">
        <f>E17-C17</f>
        <v>-68.44816599999979</v>
      </c>
      <c r="H17" s="106"/>
      <c r="I17" s="93">
        <f>J17/D17</f>
        <v>0.10976762953132141</v>
      </c>
      <c r="J17" s="66">
        <f>(E17-D17)</f>
        <v>47.35141700000014</v>
      </c>
    </row>
    <row r="18" spans="1:10" ht="12.75">
      <c r="A18" s="89" t="s">
        <v>129</v>
      </c>
      <c r="B18" s="139">
        <f>'[16]PdatCU'!$AL$1/1000</f>
        <v>153.355268</v>
      </c>
      <c r="C18" s="139">
        <f>'[33]PdatCU'!$AL$1/1000</f>
        <v>132.89545300000003</v>
      </c>
      <c r="D18" s="139">
        <f>'[17]PdatCU'!$AL$1/1000</f>
        <v>92.98637699999999</v>
      </c>
      <c r="E18" s="140">
        <f>'[32]PdatCU'!$AL$1/1000</f>
        <v>63.35895299999999</v>
      </c>
      <c r="F18" s="122">
        <f>(E18-C18)/C18</f>
        <v>-0.5232421307898324</v>
      </c>
      <c r="G18" s="106">
        <f>E18-C18</f>
        <v>-69.53650000000005</v>
      </c>
      <c r="H18" s="106"/>
      <c r="I18" s="93">
        <f>J18/D18</f>
        <v>-0.3186211244685875</v>
      </c>
      <c r="J18" s="66">
        <f>(E18-D18)</f>
        <v>-29.627423999999998</v>
      </c>
    </row>
    <row r="19" spans="1:10" ht="12.75">
      <c r="A19" s="89"/>
      <c r="B19" s="139"/>
      <c r="C19" s="139"/>
      <c r="D19" s="139"/>
      <c r="E19" s="140"/>
      <c r="F19" s="122"/>
      <c r="G19" s="106"/>
      <c r="H19" s="106"/>
      <c r="I19" s="93"/>
      <c r="J19" s="66"/>
    </row>
    <row r="20" spans="1:10" ht="12.75">
      <c r="A20" s="158" t="s">
        <v>185</v>
      </c>
      <c r="B20" s="155">
        <f>'[16]PdatCU'!$AF$1/1000</f>
        <v>637.5382200000001</v>
      </c>
      <c r="C20" s="155">
        <f>'[33]PdatCU'!$AF$1/1000</f>
        <v>1252.9149040000007</v>
      </c>
      <c r="D20" s="155">
        <f>'[17]PdatCU'!$AF$1/1000</f>
        <v>578.7272810000002</v>
      </c>
      <c r="E20" s="156">
        <f>'[32]PdatCU'!$AF$1/1000</f>
        <v>1149.3642750000006</v>
      </c>
      <c r="F20" s="123">
        <f>(E20-C20)/C20</f>
        <v>-0.08264777493619792</v>
      </c>
      <c r="G20" s="102">
        <f>E20-C20</f>
        <v>-103.55062900000007</v>
      </c>
      <c r="H20" s="102"/>
      <c r="I20" s="101">
        <f>J20/D20</f>
        <v>0.9860205536085662</v>
      </c>
      <c r="J20" s="103">
        <f>(E20-D20)</f>
        <v>570.6369940000004</v>
      </c>
    </row>
    <row r="21" spans="1:10" ht="12.75">
      <c r="A21" s="159" t="s">
        <v>186</v>
      </c>
      <c r="B21" s="155">
        <f>'[16]PdatCU'!$AJ$1/1000</f>
        <v>103.51773200000005</v>
      </c>
      <c r="C21" s="155">
        <f>'[33]PdatCU'!$AJ$1/1000</f>
        <v>204.04926799999998</v>
      </c>
      <c r="D21" s="155">
        <f>'[17]PdatCU'!$AJ$1/1000</f>
        <v>80.66244999999996</v>
      </c>
      <c r="E21" s="156">
        <f>'[32]PdatCU'!$AJ$1/1000</f>
        <v>158.71618299999997</v>
      </c>
      <c r="F21" s="123">
        <f>(E21-C21)/C21</f>
        <v>-0.22216734930899146</v>
      </c>
      <c r="G21" s="102">
        <f>E21-C21</f>
        <v>-45.33308500000001</v>
      </c>
      <c r="H21" s="102"/>
      <c r="I21" s="101">
        <f>J21/D21</f>
        <v>0.9676588424973459</v>
      </c>
      <c r="J21" s="103">
        <f>(E21-D21)</f>
        <v>78.05373300000001</v>
      </c>
    </row>
    <row r="22" spans="1:10" ht="12.75">
      <c r="A22" s="159" t="s">
        <v>187</v>
      </c>
      <c r="B22" s="155">
        <f>B20-B21</f>
        <v>534.0204880000001</v>
      </c>
      <c r="C22" s="155">
        <f>C20-C21</f>
        <v>1048.8656360000007</v>
      </c>
      <c r="D22" s="155">
        <f>D20-D21</f>
        <v>498.0648310000002</v>
      </c>
      <c r="E22" s="156">
        <f>E20-E21</f>
        <v>990.6480920000006</v>
      </c>
      <c r="F22" s="123">
        <f>(E22-C22)/C22</f>
        <v>-0.05550524490631711</v>
      </c>
      <c r="G22" s="102">
        <f>E22-C22</f>
        <v>-58.21754400000009</v>
      </c>
      <c r="H22" s="102"/>
      <c r="I22" s="101">
        <f>J22/D22</f>
        <v>0.9889942640820593</v>
      </c>
      <c r="J22" s="103">
        <f>(E22-D22)</f>
        <v>492.5832610000004</v>
      </c>
    </row>
    <row r="23" spans="1:10" ht="12.75">
      <c r="A23" s="89"/>
      <c r="B23" s="139"/>
      <c r="C23" s="139"/>
      <c r="D23" s="139"/>
      <c r="E23" s="140"/>
      <c r="F23" s="138"/>
      <c r="G23" s="139"/>
      <c r="H23" s="139"/>
      <c r="I23" s="139"/>
      <c r="J23" s="140"/>
    </row>
    <row r="24" spans="1:10" ht="12.75">
      <c r="A24" s="157" t="s">
        <v>205</v>
      </c>
      <c r="B24" s="139">
        <f>'[16]PdatCU'!$AG$1/1000</f>
        <v>73.59009999999998</v>
      </c>
      <c r="C24" s="139">
        <f>'[33]PdatCU'!$AG$1/1000</f>
        <v>124.62373600000002</v>
      </c>
      <c r="D24" s="139">
        <f>'[17]PdatCU'!$AG$1/1000</f>
        <v>-3.451209999999999</v>
      </c>
      <c r="E24" s="140">
        <f>'[32]PdatCU'!$AG$1/1000</f>
        <v>-14.700189000000004</v>
      </c>
      <c r="F24" s="122">
        <f>(E24-C24)/C24</f>
        <v>-1.1179565745003825</v>
      </c>
      <c r="G24" s="106">
        <f>E24-C24</f>
        <v>-139.32392500000003</v>
      </c>
      <c r="H24" s="106"/>
      <c r="I24" s="93">
        <f>J24/D24</f>
        <v>3.2594304606210605</v>
      </c>
      <c r="J24" s="66">
        <f>(E24-D24)</f>
        <v>-11.248979000000006</v>
      </c>
    </row>
    <row r="25" spans="1:10" ht="12.75">
      <c r="A25" s="151" t="s">
        <v>206</v>
      </c>
      <c r="B25" s="139">
        <f>'[16]PdatCU'!$AH$1/1000</f>
        <v>218.586103</v>
      </c>
      <c r="C25" s="139">
        <f>'[33]PdatCU'!$AH$1/1000</f>
        <v>460.8849979999999</v>
      </c>
      <c r="D25" s="139">
        <f>'[17]PdatCU'!$AH$1/1000</f>
        <v>243.14872399999987</v>
      </c>
      <c r="E25" s="140">
        <f>'[32]PdatCU'!$AH$1/1000</f>
        <v>499.74843899999985</v>
      </c>
      <c r="F25" s="122">
        <f>(E25-C25)/C25</f>
        <v>0.08432351056911594</v>
      </c>
      <c r="G25" s="106">
        <f>E25-C25</f>
        <v>38.863440999999966</v>
      </c>
      <c r="H25" s="106"/>
      <c r="I25" s="93">
        <f>J25/D25</f>
        <v>1.055320014757717</v>
      </c>
      <c r="J25" s="66">
        <f>(E25-D25)</f>
        <v>256.59971499999995</v>
      </c>
    </row>
    <row r="26" spans="1:10" ht="12.75">
      <c r="A26" s="157" t="s">
        <v>207</v>
      </c>
      <c r="B26" s="139">
        <f>'[16]PdatCU'!$AI$1/1000</f>
        <v>514.8190299999999</v>
      </c>
      <c r="C26" s="139">
        <f>'[33]PdatCU'!$AI$1/1000</f>
        <v>1027.45394</v>
      </c>
      <c r="D26" s="139">
        <f>'[17]PdatCU'!$AI$1/1000</f>
        <v>528.7467529999999</v>
      </c>
      <c r="E26" s="140">
        <f>'[32]PdatCU'!$AI$1/1000</f>
        <v>1069.5750439999995</v>
      </c>
      <c r="F26" s="122">
        <f>(E26-C26)/C26</f>
        <v>0.040995612903094586</v>
      </c>
      <c r="G26" s="106">
        <f>E26-C26</f>
        <v>42.12110399999938</v>
      </c>
      <c r="H26" s="106"/>
      <c r="I26" s="93">
        <f>J26/D26</f>
        <v>1.022849384760193</v>
      </c>
      <c r="J26" s="66">
        <f>(E26-D26)</f>
        <v>540.8282909999996</v>
      </c>
    </row>
    <row r="27" spans="1:10" ht="12.75">
      <c r="A27" s="89"/>
      <c r="B27" s="139"/>
      <c r="C27" s="139"/>
      <c r="D27" s="139"/>
      <c r="E27" s="140"/>
      <c r="F27" s="122"/>
      <c r="G27" s="106"/>
      <c r="H27" s="106"/>
      <c r="I27" s="93"/>
      <c r="J27" s="66"/>
    </row>
    <row r="28" spans="1:10" ht="12.75">
      <c r="A28" s="99" t="s">
        <v>191</v>
      </c>
      <c r="B28" s="155">
        <f>'[16]PdatCU'!$AK$1/1000</f>
        <v>164.1974610000001</v>
      </c>
      <c r="C28" s="155">
        <f>'[33]PdatCU'!$AK$1/1000</f>
        <v>357.67295800000016</v>
      </c>
      <c r="D28" s="155">
        <f>'[17]PdatCU'!$AK$1/1000</f>
        <v>215.91801200000003</v>
      </c>
      <c r="E28" s="156">
        <f>'[32]PdatCU'!$AK$1/1000</f>
        <v>435.52167599999996</v>
      </c>
      <c r="F28" s="123">
        <f>(E28-C28)/C28</f>
        <v>0.21765335136127276</v>
      </c>
      <c r="G28" s="102">
        <f>E28-C28</f>
        <v>77.84871799999979</v>
      </c>
      <c r="H28" s="102"/>
      <c r="I28" s="101">
        <f>J28/D28</f>
        <v>1.0170696829127897</v>
      </c>
      <c r="J28" s="103">
        <f>(E28-D28)</f>
        <v>219.60366399999992</v>
      </c>
    </row>
    <row r="29" spans="1:10" ht="12.75">
      <c r="A29" s="97"/>
      <c r="B29" s="142"/>
      <c r="C29" s="142"/>
      <c r="D29" s="142"/>
      <c r="E29" s="143"/>
      <c r="F29" s="141"/>
      <c r="G29" s="142"/>
      <c r="H29" s="142"/>
      <c r="I29" s="142"/>
      <c r="J29" s="143"/>
    </row>
    <row r="30" spans="1:10" ht="12.75">
      <c r="A30" s="169" t="s">
        <v>182</v>
      </c>
      <c r="B30" s="170">
        <f>'[16]PdatCU'!$AF$1/1000</f>
        <v>637.5382200000001</v>
      </c>
      <c r="C30" s="170">
        <f>C20-B20</f>
        <v>615.3766840000005</v>
      </c>
      <c r="D30" s="170">
        <f>'[17]PdatCU'!$AF$1/1000</f>
        <v>578.7272810000002</v>
      </c>
      <c r="E30" s="171">
        <f>E20-D20</f>
        <v>570.6369940000004</v>
      </c>
      <c r="F30" s="172">
        <f>(E30-C30)/C30</f>
        <v>-0.07270293328175571</v>
      </c>
      <c r="G30" s="173">
        <f>E30-C30</f>
        <v>-44.73969000000011</v>
      </c>
      <c r="H30" s="173"/>
      <c r="I30" s="174">
        <f>J30/D30</f>
        <v>-0.013979446391433826</v>
      </c>
      <c r="J30" s="175">
        <f>(E30-D30)</f>
        <v>-8.090286999999762</v>
      </c>
    </row>
    <row r="31" spans="1:10" ht="12.75">
      <c r="A31" s="176" t="s">
        <v>208</v>
      </c>
      <c r="B31" s="170">
        <f>'[16]PdatCU'!$AJ$1/1000</f>
        <v>103.51773200000005</v>
      </c>
      <c r="C31" s="170">
        <f>C21-B21</f>
        <v>100.53153599999993</v>
      </c>
      <c r="D31" s="170">
        <f>'[17]PdatCU'!$AJ$1/1000</f>
        <v>80.66244999999996</v>
      </c>
      <c r="E31" s="171">
        <f>E21-D21</f>
        <v>78.05373300000001</v>
      </c>
      <c r="F31" s="172">
        <f>(E31-C31)/C31</f>
        <v>-0.2235895709382172</v>
      </c>
      <c r="G31" s="173">
        <f>E31-C31</f>
        <v>-22.477802999999923</v>
      </c>
      <c r="H31" s="173"/>
      <c r="I31" s="174">
        <f>J31/D31</f>
        <v>-0.03234115750265405</v>
      </c>
      <c r="J31" s="175">
        <f>(E31-D31)</f>
        <v>-2.608716999999956</v>
      </c>
    </row>
    <row r="32" spans="1:10" ht="12.75">
      <c r="A32" s="176" t="s">
        <v>184</v>
      </c>
      <c r="B32" s="170">
        <f>B30-B31</f>
        <v>534.0204880000001</v>
      </c>
      <c r="C32" s="170">
        <f>C30-C31</f>
        <v>514.8451480000006</v>
      </c>
      <c r="D32" s="170">
        <f>D30-D31</f>
        <v>498.0648310000002</v>
      </c>
      <c r="E32" s="171">
        <f>E30-E31</f>
        <v>492.5832610000004</v>
      </c>
      <c r="F32" s="172">
        <f>(E32-C32)/C32</f>
        <v>-0.04323996659282909</v>
      </c>
      <c r="G32" s="173">
        <f>E32-C32</f>
        <v>-22.261887000000172</v>
      </c>
      <c r="H32" s="173"/>
      <c r="I32" s="174">
        <f>J32/D32</f>
        <v>-0.011005735917940778</v>
      </c>
      <c r="J32" s="175">
        <f>(E32-D32)</f>
        <v>-5.481569999999806</v>
      </c>
    </row>
    <row r="33" spans="1:10" ht="12.75">
      <c r="A33" s="89"/>
      <c r="B33" s="139"/>
      <c r="C33" s="139"/>
      <c r="D33" s="139"/>
      <c r="E33" s="140"/>
      <c r="F33" s="138"/>
      <c r="G33" s="139"/>
      <c r="H33" s="139"/>
      <c r="I33" s="139"/>
      <c r="J33" s="140"/>
    </row>
    <row r="34" spans="1:10" ht="12.75">
      <c r="A34" s="158" t="s">
        <v>209</v>
      </c>
      <c r="B34" s="155">
        <f>'[16]PdatCU'!$AG$1/1000</f>
        <v>73.59009999999998</v>
      </c>
      <c r="C34" s="155">
        <f>C24-B24</f>
        <v>51.033636000000044</v>
      </c>
      <c r="D34" s="155">
        <f>'[17]PdatCU'!$AG$1/1000</f>
        <v>-3.451209999999999</v>
      </c>
      <c r="E34" s="156">
        <f>E24-D24</f>
        <v>-11.248979000000006</v>
      </c>
      <c r="F34" s="123">
        <f>(E34-C34)/C34</f>
        <v>-1.2204228403400454</v>
      </c>
      <c r="G34" s="102">
        <f>E34-C34</f>
        <v>-62.28261500000005</v>
      </c>
      <c r="H34" s="102"/>
      <c r="I34" s="101">
        <f>J34/D34</f>
        <v>2.2594304606210605</v>
      </c>
      <c r="J34" s="103">
        <f>(E34-D34)</f>
        <v>-7.797769000000007</v>
      </c>
    </row>
    <row r="35" spans="1:10" ht="12.75">
      <c r="A35" s="159" t="s">
        <v>210</v>
      </c>
      <c r="B35" s="155">
        <f>'[16]PdatCU'!$AH$1/1000</f>
        <v>218.586103</v>
      </c>
      <c r="C35" s="155">
        <f>C25-B25</f>
        <v>242.29889499999987</v>
      </c>
      <c r="D35" s="155">
        <f>'[17]PdatCU'!$AH$1/1000</f>
        <v>243.14872399999987</v>
      </c>
      <c r="E35" s="156">
        <f>E25-D25</f>
        <v>256.59971499999995</v>
      </c>
      <c r="F35" s="123">
        <f>(E35-C35)/C35</f>
        <v>0.059021399994416315</v>
      </c>
      <c r="G35" s="102">
        <f>E35-C35</f>
        <v>14.300820000000073</v>
      </c>
      <c r="H35" s="102"/>
      <c r="I35" s="101">
        <f>J35/D35</f>
        <v>0.05532001475771709</v>
      </c>
      <c r="J35" s="103">
        <f>(E35-D35)</f>
        <v>13.450991000000073</v>
      </c>
    </row>
    <row r="36" spans="1:10" ht="12.75">
      <c r="A36" s="158" t="s">
        <v>211</v>
      </c>
      <c r="B36" s="155">
        <f>'[16]PdatCU'!$AI$1/1000</f>
        <v>514.8190299999999</v>
      </c>
      <c r="C36" s="155">
        <f>C26-B26</f>
        <v>512.6349100000002</v>
      </c>
      <c r="D36" s="155">
        <f>'[17]PdatCU'!$AI$1/1000</f>
        <v>528.7467529999999</v>
      </c>
      <c r="E36" s="156">
        <f>E26-D26</f>
        <v>540.8282909999996</v>
      </c>
      <c r="F36" s="123">
        <f>(E36-C36)/C36</f>
        <v>0.05499699776591366</v>
      </c>
      <c r="G36" s="102">
        <f>E36-C36</f>
        <v>28.193380999999363</v>
      </c>
      <c r="H36" s="102"/>
      <c r="I36" s="101">
        <f>J36/D36</f>
        <v>0.02284938476019291</v>
      </c>
      <c r="J36" s="103">
        <f>(E36-D36)</f>
        <v>12.081537999999682</v>
      </c>
    </row>
    <row r="37" spans="1:10" ht="12.75">
      <c r="A37" s="89"/>
      <c r="B37" s="139"/>
      <c r="C37" s="139"/>
      <c r="D37" s="139"/>
      <c r="E37" s="140"/>
      <c r="F37" s="122"/>
      <c r="G37" s="106"/>
      <c r="H37" s="106"/>
      <c r="I37" s="93"/>
      <c r="J37" s="66"/>
    </row>
    <row r="38" spans="1:10" ht="12.75">
      <c r="A38" s="89" t="s">
        <v>198</v>
      </c>
      <c r="B38" s="139">
        <f>'[16]PdatCU'!$AK$1/1000</f>
        <v>164.1974610000001</v>
      </c>
      <c r="C38" s="139">
        <f>C28-B28</f>
        <v>193.47549700000008</v>
      </c>
      <c r="D38" s="139">
        <f>'[17]PdatCU'!$AK$1/1000</f>
        <v>215.91801200000003</v>
      </c>
      <c r="E38" s="139">
        <f>E28-D28</f>
        <v>219.60366399999992</v>
      </c>
      <c r="F38" s="122">
        <f>(E38-C38)/C38</f>
        <v>0.13504638781209508</v>
      </c>
      <c r="G38" s="106">
        <f>E38-C38</f>
        <v>26.12816699999985</v>
      </c>
      <c r="H38" s="106"/>
      <c r="I38" s="93">
        <f>J38/D38</f>
        <v>0.017069682912789555</v>
      </c>
      <c r="J38" s="66">
        <f>(E38-D38)</f>
        <v>3.685651999999891</v>
      </c>
    </row>
    <row r="39" spans="1:10" ht="12.75">
      <c r="A39" s="160"/>
      <c r="B39" s="146"/>
      <c r="C39" s="146"/>
      <c r="D39" s="146"/>
      <c r="E39" s="88"/>
      <c r="F39" s="144"/>
      <c r="G39" s="145"/>
      <c r="H39" s="146"/>
      <c r="I39" s="146"/>
      <c r="J39" s="147"/>
    </row>
    <row r="40" spans="1:10" ht="12.75">
      <c r="A40" s="158" t="s">
        <v>212</v>
      </c>
      <c r="B40" s="177">
        <v>0.88</v>
      </c>
      <c r="C40" s="177">
        <f>'[34]CU Profile 2Q12'!$E$29</f>
        <v>0.96</v>
      </c>
      <c r="D40" s="177">
        <f>'[18]CU Profile 1Q13'!$E$29</f>
        <v>1.11</v>
      </c>
      <c r="E40" s="178">
        <f>'[35]CU Profile 2Q13'!$E$29</f>
        <v>1.12</v>
      </c>
      <c r="F40" s="179">
        <f>(E40-C40)/C40</f>
        <v>0.16666666666666682</v>
      </c>
      <c r="G40" s="155">
        <f>E40-C40</f>
        <v>0.16000000000000014</v>
      </c>
      <c r="H40" s="180"/>
      <c r="I40" s="101">
        <f aca="true" t="shared" si="0" ref="I40:I48">J40/D40</f>
        <v>-0.990990990990991</v>
      </c>
      <c r="J40" s="103">
        <f aca="true" t="shared" si="1" ref="J40:J48">(E40-D40)-D40</f>
        <v>-1.1</v>
      </c>
    </row>
    <row r="41" spans="1:10" ht="12.75">
      <c r="A41" s="159" t="s">
        <v>213</v>
      </c>
      <c r="B41" s="177">
        <v>4.05</v>
      </c>
      <c r="C41" s="177">
        <f>'[34]CU Profile 2Q12'!$E$30</f>
        <v>4</v>
      </c>
      <c r="D41" s="177">
        <f>'[18]CU Profile 1Q13'!$E$30</f>
        <v>3.75</v>
      </c>
      <c r="E41" s="178">
        <f>'[35]CU Profile 2Q13'!$E$30</f>
        <v>3.77</v>
      </c>
      <c r="F41" s="179">
        <f>(E41-C41)/C41</f>
        <v>-0.057499999999999996</v>
      </c>
      <c r="G41" s="155">
        <f>E41-C41</f>
        <v>-0.22999999999999998</v>
      </c>
      <c r="H41" s="180"/>
      <c r="I41" s="101">
        <f t="shared" si="0"/>
        <v>-0.9946666666666667</v>
      </c>
      <c r="J41" s="103">
        <f t="shared" si="1"/>
        <v>-3.73</v>
      </c>
    </row>
    <row r="42" spans="1:10" ht="12.75">
      <c r="A42" s="89"/>
      <c r="B42" s="142"/>
      <c r="C42" s="142"/>
      <c r="D42" s="142"/>
      <c r="E42" s="161"/>
      <c r="F42" s="148"/>
      <c r="G42" s="139"/>
      <c r="H42" s="146"/>
      <c r="I42" s="93"/>
      <c r="J42" s="66"/>
    </row>
    <row r="43" spans="1:10" ht="12.75">
      <c r="A43" s="89" t="s">
        <v>127</v>
      </c>
      <c r="B43" s="162">
        <f>B15/B12*100</f>
        <v>9.74592828822652</v>
      </c>
      <c r="C43" s="162">
        <f>C15/C12*100</f>
        <v>9.987518132118486</v>
      </c>
      <c r="D43" s="162">
        <f>D15/D12*100</f>
        <v>10.329526749432208</v>
      </c>
      <c r="E43" s="163">
        <f>E15/E12*100</f>
        <v>10.63375186105807</v>
      </c>
      <c r="F43" s="148">
        <f>(E43-C43)/C43</f>
        <v>0.06470413574132938</v>
      </c>
      <c r="G43" s="139">
        <f>E43-C43</f>
        <v>0.646233728939583</v>
      </c>
      <c r="H43" s="146"/>
      <c r="I43" s="93">
        <f t="shared" si="0"/>
        <v>0.029451989331707167</v>
      </c>
      <c r="J43" s="66">
        <f>(E43-D43)</f>
        <v>0.3042251116258612</v>
      </c>
    </row>
    <row r="44" spans="1:10" ht="12.75">
      <c r="A44" s="97" t="s">
        <v>68</v>
      </c>
      <c r="B44" s="162">
        <f>B9/B14*100</f>
        <v>61.07821233893711</v>
      </c>
      <c r="C44" s="162">
        <f>C9/C14*100</f>
        <v>60.8942663134441</v>
      </c>
      <c r="D44" s="162">
        <f>D9/D14*100</f>
        <v>58.65848092586222</v>
      </c>
      <c r="E44" s="163">
        <f>E9/E14*100</f>
        <v>59.68199736109923</v>
      </c>
      <c r="F44" s="148">
        <f>(E44-C44)/C44</f>
        <v>-0.01990776842773503</v>
      </c>
      <c r="G44" s="139">
        <f>E44-C44</f>
        <v>-1.2122689523448713</v>
      </c>
      <c r="H44" s="146"/>
      <c r="I44" s="93">
        <f t="shared" si="0"/>
        <v>0.017448737489990866</v>
      </c>
      <c r="J44" s="66">
        <f>(E44-D44)</f>
        <v>1.0235164352370063</v>
      </c>
    </row>
    <row r="45" spans="1:10" ht="12.75">
      <c r="A45" s="151" t="s">
        <v>69</v>
      </c>
      <c r="B45" s="162">
        <f>B9/B12*100</f>
        <v>52.75469952158024</v>
      </c>
      <c r="C45" s="162">
        <f>C9/C12*100</f>
        <v>52.58730600526721</v>
      </c>
      <c r="D45" s="162">
        <f>D9/D12*100</f>
        <v>50.528667804709</v>
      </c>
      <c r="E45" s="163">
        <f>E9/E12*100</f>
        <v>51.36393500995099</v>
      </c>
      <c r="F45" s="148">
        <f>(E45-C45)/C45</f>
        <v>-0.023263617938399084</v>
      </c>
      <c r="G45" s="139">
        <f>E45-C45</f>
        <v>-1.2233709953162162</v>
      </c>
      <c r="H45" s="146"/>
      <c r="I45" s="93">
        <f t="shared" si="0"/>
        <v>0.016530560601167244</v>
      </c>
      <c r="J45" s="66">
        <f>(E45-D45)</f>
        <v>0.8352672052419905</v>
      </c>
    </row>
    <row r="46" spans="1:10" ht="12.75">
      <c r="A46" s="97"/>
      <c r="B46" s="142"/>
      <c r="C46" s="142"/>
      <c r="D46" s="142"/>
      <c r="E46" s="161"/>
      <c r="F46" s="148"/>
      <c r="G46" s="139"/>
      <c r="H46" s="146"/>
      <c r="I46" s="93"/>
      <c r="J46" s="66"/>
    </row>
    <row r="47" spans="1:10" ht="12.75">
      <c r="A47" s="99" t="s">
        <v>70</v>
      </c>
      <c r="B47" s="181">
        <f>B17/B9*100</f>
        <v>1.9396303171067306</v>
      </c>
      <c r="C47" s="181">
        <f>C17/C9*100</f>
        <v>1.3685825776007634</v>
      </c>
      <c r="D47" s="181">
        <f>D17/D9*100</f>
        <v>1.0771777597484768</v>
      </c>
      <c r="E47" s="182">
        <f>E17/E9*100</f>
        <v>1.1790892914660398</v>
      </c>
      <c r="F47" s="179">
        <f>(E47-C47)/C47</f>
        <v>-0.1384595195321869</v>
      </c>
      <c r="G47" s="155">
        <f>E47-C47</f>
        <v>-0.1894932861347236</v>
      </c>
      <c r="H47" s="180"/>
      <c r="I47" s="101">
        <f t="shared" si="0"/>
        <v>-0.9053902377808474</v>
      </c>
      <c r="J47" s="103">
        <f t="shared" si="1"/>
        <v>-0.9752662280309139</v>
      </c>
    </row>
    <row r="48" spans="1:10" ht="12.75">
      <c r="A48" s="158" t="s">
        <v>71</v>
      </c>
      <c r="B48" s="181">
        <v>1.27</v>
      </c>
      <c r="C48" s="181">
        <f>'[34]CU Profile 2Q12'!$E$37</f>
        <v>1.12</v>
      </c>
      <c r="D48" s="181">
        <f>'[18]CU Profile 1Q13'!$E$37</f>
        <v>0.69</v>
      </c>
      <c r="E48" s="182">
        <f>'[35]CU Profile 2Q13'!$E$37</f>
        <v>0.59</v>
      </c>
      <c r="F48" s="179">
        <f>(E48-C48)/C48</f>
        <v>-0.4732142857142858</v>
      </c>
      <c r="G48" s="155">
        <f>E48-C48</f>
        <v>-0.5300000000000001</v>
      </c>
      <c r="H48" s="180"/>
      <c r="I48" s="101">
        <f t="shared" si="0"/>
        <v>-1.144927536231884</v>
      </c>
      <c r="J48" s="103">
        <f t="shared" si="1"/>
        <v>-0.7899999999999999</v>
      </c>
    </row>
    <row r="49" spans="1:10" s="10" customFormat="1" ht="12.75">
      <c r="A49" s="183"/>
      <c r="B49" s="184"/>
      <c r="C49" s="184"/>
      <c r="D49" s="184"/>
      <c r="E49" s="164"/>
      <c r="F49" s="185"/>
      <c r="G49" s="186"/>
      <c r="H49" s="187"/>
      <c r="I49" s="188"/>
      <c r="J49" s="189"/>
    </row>
    <row r="50" spans="1:7" ht="12.75">
      <c r="A50" t="s">
        <v>72</v>
      </c>
      <c r="B50" s="10"/>
      <c r="C50" s="10"/>
      <c r="D50" s="10"/>
      <c r="E50" s="25"/>
      <c r="F50" s="4"/>
      <c r="G50" s="3"/>
    </row>
    <row r="51" spans="2:7" ht="12.75">
      <c r="B51" s="13"/>
      <c r="C51" s="13"/>
      <c r="D51" s="13"/>
      <c r="F51" s="4"/>
      <c r="G51" s="3"/>
    </row>
    <row r="52" spans="2:6" ht="12.75">
      <c r="B52" s="14"/>
      <c r="C52" s="14"/>
      <c r="D52" s="14"/>
      <c r="E52" s="26"/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</sheetData>
  <sheetProtection/>
  <mergeCells count="4">
    <mergeCell ref="F4:G4"/>
    <mergeCell ref="I4:J4"/>
    <mergeCell ref="A1:J1"/>
    <mergeCell ref="A2:J2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64.7109375" style="6" bestFit="1" customWidth="1"/>
    <col min="2" max="2" width="11.140625" style="22" bestFit="1" customWidth="1"/>
    <col min="3" max="3" width="10.140625" style="59" bestFit="1" customWidth="1"/>
    <col min="4" max="4" width="11.7109375" style="22" bestFit="1" customWidth="1"/>
    <col min="5" max="5" width="7.28125" style="31" bestFit="1" customWidth="1"/>
    <col min="6" max="6" width="9.7109375" style="36" bestFit="1" customWidth="1"/>
    <col min="7" max="7" width="2.00390625" style="6" customWidth="1"/>
    <col min="8" max="8" width="7.8515625" style="6" bestFit="1" customWidth="1"/>
    <col min="9" max="9" width="10.28125" style="6" bestFit="1" customWidth="1"/>
    <col min="10" max="16384" width="9.140625" style="6" customWidth="1"/>
  </cols>
  <sheetData>
    <row r="1" spans="1:9" ht="15">
      <c r="A1" s="350" t="s">
        <v>73</v>
      </c>
      <c r="B1" s="344"/>
      <c r="C1" s="344"/>
      <c r="D1" s="344"/>
      <c r="E1" s="344"/>
      <c r="F1" s="344"/>
      <c r="G1" s="344"/>
      <c r="H1" s="344"/>
      <c r="I1" s="344"/>
    </row>
    <row r="2" spans="1:9" ht="15">
      <c r="A2" s="350" t="s">
        <v>74</v>
      </c>
      <c r="B2" s="344"/>
      <c r="C2" s="344"/>
      <c r="D2" s="344"/>
      <c r="E2" s="344"/>
      <c r="F2" s="344"/>
      <c r="G2" s="344"/>
      <c r="H2" s="344"/>
      <c r="I2" s="344"/>
    </row>
    <row r="3" spans="1:9" ht="15">
      <c r="A3" s="350" t="s">
        <v>199</v>
      </c>
      <c r="B3" s="344"/>
      <c r="C3" s="344"/>
      <c r="D3" s="344"/>
      <c r="E3" s="344"/>
      <c r="F3" s="344"/>
      <c r="G3" s="344"/>
      <c r="H3" s="344"/>
      <c r="I3" s="344"/>
    </row>
    <row r="4" spans="1:9" ht="12.75">
      <c r="A4" s="258"/>
      <c r="B4" s="48"/>
      <c r="C4" s="251"/>
      <c r="D4" s="48"/>
      <c r="E4" s="259"/>
      <c r="F4" s="260"/>
      <c r="G4" s="261"/>
      <c r="H4" s="261"/>
      <c r="I4" s="261"/>
    </row>
    <row r="5" spans="1:9" ht="12.75">
      <c r="A5" s="262"/>
      <c r="B5" s="263">
        <v>41090</v>
      </c>
      <c r="C5" s="263">
        <v>41364</v>
      </c>
      <c r="D5" s="263">
        <v>41455</v>
      </c>
      <c r="E5" s="347" t="s">
        <v>174</v>
      </c>
      <c r="F5" s="348"/>
      <c r="G5" s="264"/>
      <c r="H5" s="348" t="s">
        <v>175</v>
      </c>
      <c r="I5" s="349"/>
    </row>
    <row r="6" spans="1:9" ht="12.75">
      <c r="A6" s="265"/>
      <c r="B6" s="266"/>
      <c r="C6" s="266"/>
      <c r="D6" s="266"/>
      <c r="E6" s="267" t="s">
        <v>17</v>
      </c>
      <c r="F6" s="268" t="s">
        <v>18</v>
      </c>
      <c r="G6" s="269"/>
      <c r="H6" s="270" t="s">
        <v>17</v>
      </c>
      <c r="I6" s="271" t="s">
        <v>18</v>
      </c>
    </row>
    <row r="7" spans="1:9" ht="12.75">
      <c r="A7" s="272" t="s">
        <v>75</v>
      </c>
      <c r="B7" s="273">
        <v>31</v>
      </c>
      <c r="C7" s="273">
        <v>31</v>
      </c>
      <c r="D7" s="274">
        <v>31</v>
      </c>
      <c r="E7" s="275">
        <v>0</v>
      </c>
      <c r="F7" s="276">
        <f>D6-B6</f>
        <v>0</v>
      </c>
      <c r="G7" s="277"/>
      <c r="H7" s="277"/>
      <c r="I7" s="278"/>
    </row>
    <row r="8" spans="1:9" ht="12.75">
      <c r="A8" s="265"/>
      <c r="B8" s="266"/>
      <c r="C8" s="266"/>
      <c r="D8" s="279"/>
      <c r="E8" s="280"/>
      <c r="F8" s="281"/>
      <c r="G8" s="269"/>
      <c r="H8" s="269"/>
      <c r="I8" s="282"/>
    </row>
    <row r="9" spans="1:9" ht="12.75">
      <c r="A9" s="247" t="s">
        <v>76</v>
      </c>
      <c r="B9" s="251"/>
      <c r="C9" s="251"/>
      <c r="D9" s="250"/>
      <c r="E9" s="283"/>
      <c r="F9" s="281"/>
      <c r="G9" s="269"/>
      <c r="H9" s="269"/>
      <c r="I9" s="282"/>
    </row>
    <row r="10" spans="1:9" ht="12.75">
      <c r="A10" s="284" t="s">
        <v>77</v>
      </c>
      <c r="B10" s="251">
        <v>1547220</v>
      </c>
      <c r="C10" s="60">
        <v>4685182</v>
      </c>
      <c r="D10" s="250">
        <v>2399374</v>
      </c>
      <c r="E10" s="280">
        <f>(D10-B10)/B10</f>
        <v>0.550764597148434</v>
      </c>
      <c r="F10" s="281">
        <f aca="true" t="shared" si="0" ref="F10:F47">D10-B10</f>
        <v>852154</v>
      </c>
      <c r="G10" s="269"/>
      <c r="H10" s="285">
        <f>I10/C10</f>
        <v>-0.4878803000609155</v>
      </c>
      <c r="I10" s="286">
        <f>(D10-C10)</f>
        <v>-2285808</v>
      </c>
    </row>
    <row r="11" spans="1:9" ht="12.75">
      <c r="A11" s="284" t="s">
        <v>78</v>
      </c>
      <c r="B11" s="251">
        <v>51599</v>
      </c>
      <c r="C11" s="60">
        <v>43088</v>
      </c>
      <c r="D11" s="250">
        <v>43512</v>
      </c>
      <c r="E11" s="280">
        <f>(D11-B11)/B11</f>
        <v>-0.15672784356285974</v>
      </c>
      <c r="F11" s="281">
        <f t="shared" si="0"/>
        <v>-8087</v>
      </c>
      <c r="G11" s="269"/>
      <c r="H11" s="285">
        <f aca="true" t="shared" si="1" ref="H11:H18">I11/C11</f>
        <v>0.009840326773115485</v>
      </c>
      <c r="I11" s="286">
        <f aca="true" t="shared" si="2" ref="I11:I18">(D11-C11)</f>
        <v>424</v>
      </c>
    </row>
    <row r="12" spans="1:9" ht="12.75">
      <c r="A12" s="284" t="s">
        <v>79</v>
      </c>
      <c r="B12" s="251">
        <v>5022</v>
      </c>
      <c r="C12" s="60">
        <v>5001</v>
      </c>
      <c r="D12" s="250">
        <v>4867</v>
      </c>
      <c r="E12" s="280">
        <f>(D12-B12)/B12</f>
        <v>-0.030864197530864196</v>
      </c>
      <c r="F12" s="281">
        <f t="shared" si="0"/>
        <v>-155</v>
      </c>
      <c r="G12" s="269"/>
      <c r="H12" s="285">
        <f t="shared" si="1"/>
        <v>-0.026794641071785644</v>
      </c>
      <c r="I12" s="286">
        <f t="shared" si="2"/>
        <v>-134</v>
      </c>
    </row>
    <row r="13" spans="1:9" ht="12.75">
      <c r="A13" s="284" t="s">
        <v>80</v>
      </c>
      <c r="B13" s="251">
        <v>275012</v>
      </c>
      <c r="C13" s="60">
        <v>288938</v>
      </c>
      <c r="D13" s="250">
        <v>245252</v>
      </c>
      <c r="E13" s="280">
        <f>(D13-B13)/B13</f>
        <v>-0.10821345977630067</v>
      </c>
      <c r="F13" s="281">
        <f t="shared" si="0"/>
        <v>-29760</v>
      </c>
      <c r="G13" s="269"/>
      <c r="H13" s="285">
        <f t="shared" si="1"/>
        <v>-0.15119506606953742</v>
      </c>
      <c r="I13" s="286">
        <f t="shared" si="2"/>
        <v>-43686</v>
      </c>
    </row>
    <row r="14" spans="1:9" ht="12.75">
      <c r="A14" s="284" t="s">
        <v>81</v>
      </c>
      <c r="B14" s="251">
        <v>4403</v>
      </c>
      <c r="C14" s="60">
        <v>2357</v>
      </c>
      <c r="D14" s="250">
        <v>2150</v>
      </c>
      <c r="E14" s="280">
        <f>(D14-B14)/B14</f>
        <v>-0.5116965705201</v>
      </c>
      <c r="F14" s="281">
        <f t="shared" si="0"/>
        <v>-2253</v>
      </c>
      <c r="G14" s="269"/>
      <c r="H14" s="285">
        <f t="shared" si="1"/>
        <v>-0.08782350445481545</v>
      </c>
      <c r="I14" s="286">
        <f t="shared" si="2"/>
        <v>-207</v>
      </c>
    </row>
    <row r="15" spans="1:9" ht="12.75">
      <c r="A15" s="284" t="s">
        <v>82</v>
      </c>
      <c r="B15" s="251">
        <v>0</v>
      </c>
      <c r="C15" s="60">
        <v>0</v>
      </c>
      <c r="D15" s="250">
        <v>0</v>
      </c>
      <c r="E15" s="280">
        <v>0</v>
      </c>
      <c r="F15" s="281">
        <f t="shared" si="0"/>
        <v>0</v>
      </c>
      <c r="G15" s="269"/>
      <c r="H15" s="285"/>
      <c r="I15" s="286"/>
    </row>
    <row r="16" spans="1:9" ht="12.75">
      <c r="A16" s="284" t="s">
        <v>83</v>
      </c>
      <c r="B16" s="251">
        <v>8815</v>
      </c>
      <c r="C16" s="60">
        <v>7422</v>
      </c>
      <c r="D16" s="250">
        <v>5389</v>
      </c>
      <c r="E16" s="280">
        <f>(D16-B16)/B16</f>
        <v>-0.3886557005104935</v>
      </c>
      <c r="F16" s="281">
        <f t="shared" si="0"/>
        <v>-3426</v>
      </c>
      <c r="G16" s="269"/>
      <c r="H16" s="285">
        <f t="shared" si="1"/>
        <v>-0.2739153866882242</v>
      </c>
      <c r="I16" s="286">
        <f t="shared" si="2"/>
        <v>-2033</v>
      </c>
    </row>
    <row r="17" spans="1:9" ht="12.75">
      <c r="A17" s="284" t="s">
        <v>134</v>
      </c>
      <c r="B17" s="251">
        <v>706296</v>
      </c>
      <c r="C17" s="60">
        <v>645885</v>
      </c>
      <c r="D17" s="250">
        <v>655624</v>
      </c>
      <c r="E17" s="280">
        <f>(D17-B17)/B17</f>
        <v>-0.07174329176435942</v>
      </c>
      <c r="F17" s="281">
        <f t="shared" si="0"/>
        <v>-50672</v>
      </c>
      <c r="G17" s="269"/>
      <c r="H17" s="285">
        <f t="shared" si="1"/>
        <v>0.015078535652631661</v>
      </c>
      <c r="I17" s="286">
        <f t="shared" si="2"/>
        <v>9739</v>
      </c>
    </row>
    <row r="18" spans="1:9" ht="12.75">
      <c r="A18" s="284" t="s">
        <v>135</v>
      </c>
      <c r="B18" s="251">
        <v>20865</v>
      </c>
      <c r="C18" s="60">
        <v>17500</v>
      </c>
      <c r="D18" s="250">
        <v>76600</v>
      </c>
      <c r="E18" s="280">
        <f>(D18-B18)/B18</f>
        <v>2.671219745986101</v>
      </c>
      <c r="F18" s="281">
        <f t="shared" si="0"/>
        <v>55735</v>
      </c>
      <c r="G18" s="269"/>
      <c r="H18" s="285">
        <f t="shared" si="1"/>
        <v>3.3771428571428572</v>
      </c>
      <c r="I18" s="286">
        <f t="shared" si="2"/>
        <v>59100</v>
      </c>
    </row>
    <row r="19" spans="1:9" ht="12.75">
      <c r="A19" s="284" t="s">
        <v>136</v>
      </c>
      <c r="B19" s="251">
        <v>0</v>
      </c>
      <c r="C19" s="60">
        <v>0</v>
      </c>
      <c r="D19" s="250">
        <v>0</v>
      </c>
      <c r="E19" s="280">
        <v>0</v>
      </c>
      <c r="F19" s="281">
        <f t="shared" si="0"/>
        <v>0</v>
      </c>
      <c r="G19" s="269"/>
      <c r="H19" s="269"/>
      <c r="I19" s="282"/>
    </row>
    <row r="20" spans="1:9" ht="12.75">
      <c r="A20" s="284" t="s">
        <v>137</v>
      </c>
      <c r="B20" s="251">
        <v>0</v>
      </c>
      <c r="C20" s="60">
        <v>0</v>
      </c>
      <c r="D20" s="250">
        <v>0</v>
      </c>
      <c r="E20" s="280">
        <v>0</v>
      </c>
      <c r="F20" s="281">
        <f t="shared" si="0"/>
        <v>0</v>
      </c>
      <c r="G20" s="269"/>
      <c r="H20" s="269"/>
      <c r="I20" s="282"/>
    </row>
    <row r="21" spans="1:9" ht="12.75">
      <c r="A21" s="284" t="s">
        <v>138</v>
      </c>
      <c r="B21" s="251">
        <v>0</v>
      </c>
      <c r="C21" s="60">
        <v>10000</v>
      </c>
      <c r="D21" s="250">
        <v>0</v>
      </c>
      <c r="E21" s="280">
        <v>0</v>
      </c>
      <c r="F21" s="281">
        <f t="shared" si="0"/>
        <v>0</v>
      </c>
      <c r="G21" s="269"/>
      <c r="H21" s="285">
        <f>I21/C21</f>
        <v>-1</v>
      </c>
      <c r="I21" s="286">
        <f>(D21-C21)</f>
        <v>-10000</v>
      </c>
    </row>
    <row r="22" spans="1:9" ht="12.75">
      <c r="A22" s="284" t="s">
        <v>139</v>
      </c>
      <c r="B22" s="251">
        <v>0</v>
      </c>
      <c r="C22" s="60">
        <v>0</v>
      </c>
      <c r="D22" s="250">
        <v>0</v>
      </c>
      <c r="E22" s="280">
        <v>0</v>
      </c>
      <c r="F22" s="281">
        <f t="shared" si="0"/>
        <v>0</v>
      </c>
      <c r="G22" s="269"/>
      <c r="H22" s="269"/>
      <c r="I22" s="282"/>
    </row>
    <row r="23" spans="1:9" ht="12.75">
      <c r="A23" s="284" t="s">
        <v>140</v>
      </c>
      <c r="B23" s="251">
        <v>0</v>
      </c>
      <c r="C23" s="60">
        <v>0</v>
      </c>
      <c r="D23" s="250">
        <v>0</v>
      </c>
      <c r="E23" s="280">
        <v>0</v>
      </c>
      <c r="F23" s="281">
        <f t="shared" si="0"/>
        <v>0</v>
      </c>
      <c r="G23" s="269"/>
      <c r="H23" s="269"/>
      <c r="I23" s="282"/>
    </row>
    <row r="24" spans="1:9" ht="12.75">
      <c r="A24" s="284" t="s">
        <v>141</v>
      </c>
      <c r="B24" s="251">
        <v>21696729</v>
      </c>
      <c r="C24" s="60">
        <v>23727013</v>
      </c>
      <c r="D24" s="250">
        <v>24075982</v>
      </c>
      <c r="E24" s="280">
        <f>(D24-B24)/B24</f>
        <v>0.10965952517543082</v>
      </c>
      <c r="F24" s="281">
        <f t="shared" si="0"/>
        <v>2379253</v>
      </c>
      <c r="G24" s="269"/>
      <c r="H24" s="285">
        <f>I24/C24</f>
        <v>0.014707666742543615</v>
      </c>
      <c r="I24" s="286">
        <f>(D24-C24)</f>
        <v>348969</v>
      </c>
    </row>
    <row r="25" spans="1:9" ht="12.75">
      <c r="A25" s="284" t="s">
        <v>142</v>
      </c>
      <c r="B25" s="251">
        <v>0</v>
      </c>
      <c r="C25" s="60">
        <v>0</v>
      </c>
      <c r="D25" s="250">
        <v>0</v>
      </c>
      <c r="E25" s="280"/>
      <c r="F25" s="281">
        <f t="shared" si="0"/>
        <v>0</v>
      </c>
      <c r="G25" s="269"/>
      <c r="H25" s="269"/>
      <c r="I25" s="282"/>
    </row>
    <row r="26" spans="1:9" ht="12.75">
      <c r="A26" s="284" t="s">
        <v>130</v>
      </c>
      <c r="B26" s="251">
        <v>0</v>
      </c>
      <c r="C26" s="60">
        <v>0</v>
      </c>
      <c r="D26" s="250">
        <v>0</v>
      </c>
      <c r="E26" s="280"/>
      <c r="F26" s="281">
        <f t="shared" si="0"/>
        <v>0</v>
      </c>
      <c r="G26" s="269"/>
      <c r="H26" s="269"/>
      <c r="I26" s="282"/>
    </row>
    <row r="27" spans="1:9" ht="12.75">
      <c r="A27" s="284" t="s">
        <v>131</v>
      </c>
      <c r="B27" s="251">
        <v>0</v>
      </c>
      <c r="C27" s="60">
        <v>0</v>
      </c>
      <c r="D27" s="250">
        <v>0</v>
      </c>
      <c r="E27" s="280"/>
      <c r="F27" s="281">
        <f t="shared" si="0"/>
        <v>0</v>
      </c>
      <c r="G27" s="269"/>
      <c r="H27" s="269"/>
      <c r="I27" s="282"/>
    </row>
    <row r="28" spans="1:9" ht="12.75">
      <c r="A28" s="284" t="s">
        <v>132</v>
      </c>
      <c r="B28" s="251">
        <v>0</v>
      </c>
      <c r="C28" s="60">
        <v>0</v>
      </c>
      <c r="D28" s="250">
        <v>0</v>
      </c>
      <c r="E28" s="280"/>
      <c r="F28" s="281">
        <f t="shared" si="0"/>
        <v>0</v>
      </c>
      <c r="G28" s="269"/>
      <c r="H28" s="269"/>
      <c r="I28" s="282"/>
    </row>
    <row r="29" spans="1:9" ht="12.75">
      <c r="A29" s="287" t="s">
        <v>143</v>
      </c>
      <c r="B29" s="251">
        <v>0</v>
      </c>
      <c r="C29" s="60">
        <v>0</v>
      </c>
      <c r="D29" s="250">
        <v>0</v>
      </c>
      <c r="E29" s="280"/>
      <c r="F29" s="281">
        <f t="shared" si="0"/>
        <v>0</v>
      </c>
      <c r="G29" s="269"/>
      <c r="H29" s="269"/>
      <c r="I29" s="282"/>
    </row>
    <row r="30" spans="1:9" ht="12.75">
      <c r="A30" s="284" t="s">
        <v>128</v>
      </c>
      <c r="B30" s="251">
        <v>1181</v>
      </c>
      <c r="C30" s="60">
        <v>888</v>
      </c>
      <c r="D30" s="250">
        <v>693</v>
      </c>
      <c r="E30" s="280">
        <f>(D30-B30)/B30</f>
        <v>-0.41320914479254867</v>
      </c>
      <c r="F30" s="281">
        <f t="shared" si="0"/>
        <v>-488</v>
      </c>
      <c r="G30" s="269"/>
      <c r="H30" s="285">
        <f>I30/C30</f>
        <v>-0.2195945945945946</v>
      </c>
      <c r="I30" s="286">
        <f>(D30-C30)</f>
        <v>-195</v>
      </c>
    </row>
    <row r="31" spans="1:9" ht="12.75">
      <c r="A31" s="284" t="s">
        <v>144</v>
      </c>
      <c r="B31" s="251">
        <v>204911</v>
      </c>
      <c r="C31" s="60">
        <v>150023</v>
      </c>
      <c r="D31" s="250">
        <v>178917</v>
      </c>
      <c r="E31" s="280">
        <f>(D31-B31)/B31</f>
        <v>-0.12685507366612822</v>
      </c>
      <c r="F31" s="281">
        <f t="shared" si="0"/>
        <v>-25994</v>
      </c>
      <c r="G31" s="269"/>
      <c r="H31" s="285">
        <f>I31/C31</f>
        <v>0.19259713510595042</v>
      </c>
      <c r="I31" s="286">
        <f>(D31-C31)</f>
        <v>28894</v>
      </c>
    </row>
    <row r="32" spans="1:9" ht="12.75">
      <c r="A32" s="284" t="s">
        <v>84</v>
      </c>
      <c r="B32" s="242">
        <v>24522053</v>
      </c>
      <c r="C32" s="60">
        <v>29583297</v>
      </c>
      <c r="D32" s="243">
        <v>27688360</v>
      </c>
      <c r="E32" s="280">
        <f>(D32-B32)/B32</f>
        <v>0.12912079588116052</v>
      </c>
      <c r="F32" s="281">
        <f t="shared" si="0"/>
        <v>3166307</v>
      </c>
      <c r="G32" s="269"/>
      <c r="H32" s="285">
        <f>I32/C32</f>
        <v>-0.06405428712019488</v>
      </c>
      <c r="I32" s="286">
        <f>(D32-C32)</f>
        <v>-1894937</v>
      </c>
    </row>
    <row r="33" spans="1:9" ht="12.75">
      <c r="A33" s="284" t="s">
        <v>85</v>
      </c>
      <c r="B33" s="242">
        <v>808087</v>
      </c>
      <c r="C33" s="60">
        <v>1676060</v>
      </c>
      <c r="D33" s="243">
        <v>2425649</v>
      </c>
      <c r="E33" s="280">
        <f>(D33-B33)/B33</f>
        <v>2.001717636838608</v>
      </c>
      <c r="F33" s="281">
        <f t="shared" si="0"/>
        <v>1617562</v>
      </c>
      <c r="G33" s="269"/>
      <c r="H33" s="285">
        <f>I33/C33</f>
        <v>0.4472327959619584</v>
      </c>
      <c r="I33" s="286">
        <f>(D33-C33)</f>
        <v>749589</v>
      </c>
    </row>
    <row r="34" spans="1:9" ht="12.75">
      <c r="A34" s="284"/>
      <c r="B34" s="242"/>
      <c r="C34" s="60"/>
      <c r="D34" s="243"/>
      <c r="E34" s="280"/>
      <c r="F34" s="281"/>
      <c r="G34" s="269"/>
      <c r="H34" s="285"/>
      <c r="I34" s="286"/>
    </row>
    <row r="35" spans="1:9" ht="12.75">
      <c r="A35" s="244" t="s">
        <v>3</v>
      </c>
      <c r="B35" s="245">
        <v>25330140</v>
      </c>
      <c r="C35" s="126">
        <v>31259357</v>
      </c>
      <c r="D35" s="246">
        <v>30114009</v>
      </c>
      <c r="E35" s="254">
        <f>(D35-B35)/B35</f>
        <v>0.1888607406038814</v>
      </c>
      <c r="F35" s="255">
        <f t="shared" si="0"/>
        <v>4783869</v>
      </c>
      <c r="G35" s="269"/>
      <c r="H35" s="256">
        <f>I35/C35</f>
        <v>-0.036640165055218506</v>
      </c>
      <c r="I35" s="257">
        <f>(D35-C35)</f>
        <v>-1145348</v>
      </c>
    </row>
    <row r="36" spans="2:9" ht="12.75">
      <c r="B36" s="248"/>
      <c r="C36" s="60"/>
      <c r="D36" s="249"/>
      <c r="E36" s="280"/>
      <c r="F36" s="281">
        <f t="shared" si="0"/>
        <v>0</v>
      </c>
      <c r="G36" s="269"/>
      <c r="H36" s="269"/>
      <c r="I36" s="282"/>
    </row>
    <row r="37" spans="1:9" ht="12.75">
      <c r="A37" s="247" t="s">
        <v>133</v>
      </c>
      <c r="B37" s="251"/>
      <c r="C37" s="61"/>
      <c r="D37" s="250"/>
      <c r="E37" s="280"/>
      <c r="F37" s="281">
        <f t="shared" si="0"/>
        <v>0</v>
      </c>
      <c r="G37" s="269"/>
      <c r="H37" s="269"/>
      <c r="I37" s="282"/>
    </row>
    <row r="38" spans="1:9" ht="12.75">
      <c r="A38" s="287" t="s">
        <v>86</v>
      </c>
      <c r="B38" s="251">
        <v>9586724</v>
      </c>
      <c r="C38" s="60">
        <v>10854871</v>
      </c>
      <c r="D38" s="250">
        <v>11722820</v>
      </c>
      <c r="E38" s="280">
        <f>(D38-B38)/B38</f>
        <v>0.22281813891794527</v>
      </c>
      <c r="F38" s="281">
        <f t="shared" si="0"/>
        <v>2136096</v>
      </c>
      <c r="G38" s="269"/>
      <c r="H38" s="285">
        <f>I38/C38</f>
        <v>0.07995940255761676</v>
      </c>
      <c r="I38" s="286">
        <f>(D38-C38)</f>
        <v>867949</v>
      </c>
    </row>
    <row r="39" spans="1:9" ht="12.75">
      <c r="A39" s="288" t="s">
        <v>145</v>
      </c>
      <c r="B39" s="251">
        <v>378100</v>
      </c>
      <c r="C39" s="60">
        <v>341900</v>
      </c>
      <c r="D39" s="250">
        <v>303600</v>
      </c>
      <c r="E39" s="280">
        <f>(D39-B39)/B39</f>
        <v>-0.19703782068235917</v>
      </c>
      <c r="F39" s="281">
        <f t="shared" si="0"/>
        <v>-74500</v>
      </c>
      <c r="G39" s="269"/>
      <c r="H39" s="285">
        <f>I39/C39</f>
        <v>-0.11202105878911962</v>
      </c>
      <c r="I39" s="286">
        <f>(D39-C39)</f>
        <v>-38300</v>
      </c>
    </row>
    <row r="40" spans="1:9" ht="12.75">
      <c r="A40" s="287" t="s">
        <v>87</v>
      </c>
      <c r="B40" s="251">
        <v>285000</v>
      </c>
      <c r="C40" s="60">
        <v>188000</v>
      </c>
      <c r="D40" s="250">
        <v>227000</v>
      </c>
      <c r="E40" s="280">
        <f>(D40-B40)/B40</f>
        <v>-0.20350877192982456</v>
      </c>
      <c r="F40" s="281">
        <f t="shared" si="0"/>
        <v>-58000</v>
      </c>
      <c r="G40" s="269"/>
      <c r="H40" s="285">
        <f>I40/C40</f>
        <v>0.2074468085106383</v>
      </c>
      <c r="I40" s="286">
        <f>(D40-C40)</f>
        <v>39000</v>
      </c>
    </row>
    <row r="41" spans="1:9" ht="12.75">
      <c r="A41" s="287" t="s">
        <v>146</v>
      </c>
      <c r="B41" s="251">
        <v>0</v>
      </c>
      <c r="C41" s="60">
        <v>0</v>
      </c>
      <c r="D41" s="250"/>
      <c r="E41" s="280"/>
      <c r="F41" s="281">
        <f t="shared" si="0"/>
        <v>0</v>
      </c>
      <c r="G41" s="269"/>
      <c r="H41" s="269"/>
      <c r="I41" s="282"/>
    </row>
    <row r="42" spans="1:9" ht="12.75">
      <c r="A42" s="287" t="s">
        <v>88</v>
      </c>
      <c r="B42" s="251">
        <v>0</v>
      </c>
      <c r="C42" s="60">
        <v>0</v>
      </c>
      <c r="D42" s="250">
        <v>0</v>
      </c>
      <c r="E42" s="280"/>
      <c r="F42" s="281">
        <f t="shared" si="0"/>
        <v>0</v>
      </c>
      <c r="G42" s="269"/>
      <c r="H42" s="269"/>
      <c r="I42" s="282"/>
    </row>
    <row r="43" spans="1:9" ht="12.75">
      <c r="A43" s="287" t="s">
        <v>89</v>
      </c>
      <c r="B43" s="251">
        <v>1596300</v>
      </c>
      <c r="C43" s="60">
        <v>1789400</v>
      </c>
      <c r="D43" s="250">
        <v>1689900</v>
      </c>
      <c r="E43" s="280">
        <f>(D43-B43)/B43</f>
        <v>0.05863559481300507</v>
      </c>
      <c r="F43" s="281">
        <f t="shared" si="0"/>
        <v>93600</v>
      </c>
      <c r="G43" s="269"/>
      <c r="H43" s="285">
        <f>I43/C43</f>
        <v>-0.05560523080362133</v>
      </c>
      <c r="I43" s="286">
        <f>(D43-C43)</f>
        <v>-99500</v>
      </c>
    </row>
    <row r="44" spans="1:9" ht="12.75">
      <c r="A44" s="287" t="s">
        <v>90</v>
      </c>
      <c r="B44" s="251">
        <v>3639</v>
      </c>
      <c r="C44" s="60">
        <v>5978</v>
      </c>
      <c r="D44" s="250">
        <v>6282</v>
      </c>
      <c r="E44" s="280">
        <f>(D44-B44)/B44</f>
        <v>0.7262984336356142</v>
      </c>
      <c r="F44" s="281">
        <f t="shared" si="0"/>
        <v>2643</v>
      </c>
      <c r="G44" s="269"/>
      <c r="H44" s="285">
        <f aca="true" t="shared" si="3" ref="H44:H49">I44/C44</f>
        <v>0.0508531281365005</v>
      </c>
      <c r="I44" s="286">
        <f aca="true" t="shared" si="4" ref="I44:I49">(D44-C44)</f>
        <v>304</v>
      </c>
    </row>
    <row r="45" spans="1:9" ht="12.75">
      <c r="A45" s="287" t="s">
        <v>91</v>
      </c>
      <c r="B45" s="251">
        <v>181672</v>
      </c>
      <c r="C45" s="60">
        <v>149019</v>
      </c>
      <c r="D45" s="250">
        <v>179149</v>
      </c>
      <c r="E45" s="280">
        <f>(D45-B45)/B45</f>
        <v>-0.0138876656832093</v>
      </c>
      <c r="F45" s="281">
        <f t="shared" si="0"/>
        <v>-2523</v>
      </c>
      <c r="G45" s="269"/>
      <c r="H45" s="285">
        <f t="shared" si="3"/>
        <v>0.2021889826129554</v>
      </c>
      <c r="I45" s="286">
        <f t="shared" si="4"/>
        <v>30130</v>
      </c>
    </row>
    <row r="46" spans="1:9" ht="12.75">
      <c r="A46" s="287" t="s">
        <v>92</v>
      </c>
      <c r="B46" s="251">
        <v>12031435</v>
      </c>
      <c r="C46" s="60">
        <v>13329168</v>
      </c>
      <c r="D46" s="60">
        <v>14128751</v>
      </c>
      <c r="E46" s="280">
        <f>(D46-B46)/B46</f>
        <v>0.17431968838297343</v>
      </c>
      <c r="F46" s="281">
        <f t="shared" si="0"/>
        <v>2097316</v>
      </c>
      <c r="G46" s="269"/>
      <c r="H46" s="285">
        <f t="shared" si="3"/>
        <v>0.05998746508409227</v>
      </c>
      <c r="I46" s="286">
        <f t="shared" si="4"/>
        <v>799583</v>
      </c>
    </row>
    <row r="47" spans="1:9" ht="12.75">
      <c r="A47" s="287" t="s">
        <v>93</v>
      </c>
      <c r="B47" s="251">
        <v>13298705</v>
      </c>
      <c r="C47" s="60">
        <v>17930189</v>
      </c>
      <c r="D47" s="60">
        <v>15985258</v>
      </c>
      <c r="E47" s="280">
        <f>(D47-B47)/B47</f>
        <v>0.20201613615761835</v>
      </c>
      <c r="F47" s="281">
        <f t="shared" si="0"/>
        <v>2686553</v>
      </c>
      <c r="G47" s="269"/>
      <c r="H47" s="285">
        <f t="shared" si="3"/>
        <v>-0.1084724204524559</v>
      </c>
      <c r="I47" s="286">
        <f t="shared" si="4"/>
        <v>-1944931</v>
      </c>
    </row>
    <row r="48" spans="1:9" ht="12.75">
      <c r="A48" s="284"/>
      <c r="B48" s="251"/>
      <c r="C48" s="60"/>
      <c r="D48" s="250"/>
      <c r="E48" s="280"/>
      <c r="F48" s="281"/>
      <c r="G48" s="269"/>
      <c r="H48" s="285"/>
      <c r="I48" s="286">
        <f t="shared" si="4"/>
        <v>0</v>
      </c>
    </row>
    <row r="49" spans="1:9" ht="12.75">
      <c r="A49" s="252" t="s">
        <v>94</v>
      </c>
      <c r="B49" s="289">
        <v>25330140</v>
      </c>
      <c r="C49" s="290">
        <v>31259357</v>
      </c>
      <c r="D49" s="291">
        <v>30114009</v>
      </c>
      <c r="E49" s="292">
        <f>(D49-B49)/B49</f>
        <v>0.1888607406038814</v>
      </c>
      <c r="F49" s="293">
        <f>D49-B49</f>
        <v>4783869</v>
      </c>
      <c r="G49" s="294"/>
      <c r="H49" s="295">
        <f t="shared" si="3"/>
        <v>-0.036640165055218506</v>
      </c>
      <c r="I49" s="296">
        <f t="shared" si="4"/>
        <v>-1145348</v>
      </c>
    </row>
  </sheetData>
  <sheetProtection/>
  <mergeCells count="5">
    <mergeCell ref="E5:F5"/>
    <mergeCell ref="H5:I5"/>
    <mergeCell ref="A1:I1"/>
    <mergeCell ref="A2:I2"/>
    <mergeCell ref="A3:I3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V41"/>
  <sheetViews>
    <sheetView showZeros="0" zoomScalePageLayoutView="0" workbookViewId="0" topLeftCell="A1">
      <selection activeCell="B28" sqref="B28"/>
    </sheetView>
  </sheetViews>
  <sheetFormatPr defaultColWidth="9.140625" defaultRowHeight="12.75"/>
  <cols>
    <col min="1" max="1" width="70.421875" style="49" bestFit="1" customWidth="1"/>
    <col min="2" max="2" width="9.140625" style="49" bestFit="1" customWidth="1"/>
    <col min="3" max="4" width="9.140625" style="49" customWidth="1"/>
    <col min="5" max="5" width="9.7109375" style="53" bestFit="1" customWidth="1"/>
    <col min="6" max="16384" width="9.140625" style="49" customWidth="1"/>
  </cols>
  <sheetData>
    <row r="1" spans="1:5" ht="15.75">
      <c r="A1" s="353" t="s">
        <v>73</v>
      </c>
      <c r="B1" s="353"/>
      <c r="C1" s="354"/>
      <c r="D1" s="354"/>
      <c r="E1" s="354"/>
    </row>
    <row r="2" spans="1:5" ht="15.75">
      <c r="A2" s="353" t="s">
        <v>98</v>
      </c>
      <c r="B2" s="353"/>
      <c r="C2" s="354"/>
      <c r="D2" s="354"/>
      <c r="E2" s="354"/>
    </row>
    <row r="3" spans="1:256" s="51" customFormat="1" ht="12.75">
      <c r="A3" s="351" t="s">
        <v>147</v>
      </c>
      <c r="B3" s="352"/>
      <c r="C3" s="352"/>
      <c r="D3" s="352"/>
      <c r="E3" s="352"/>
      <c r="F3" s="351"/>
      <c r="G3" s="352"/>
      <c r="H3" s="352"/>
      <c r="I3" s="352"/>
      <c r="J3" s="352"/>
      <c r="K3" s="351"/>
      <c r="L3" s="352"/>
      <c r="M3" s="352"/>
      <c r="N3" s="352"/>
      <c r="O3" s="352"/>
      <c r="P3" s="351"/>
      <c r="Q3" s="352"/>
      <c r="R3" s="352"/>
      <c r="S3" s="352"/>
      <c r="T3" s="352"/>
      <c r="U3" s="351"/>
      <c r="V3" s="352"/>
      <c r="W3" s="352"/>
      <c r="X3" s="352"/>
      <c r="Y3" s="352"/>
      <c r="Z3" s="351"/>
      <c r="AA3" s="352"/>
      <c r="AB3" s="352"/>
      <c r="AC3" s="352"/>
      <c r="AD3" s="352"/>
      <c r="AE3" s="351"/>
      <c r="AF3" s="352"/>
      <c r="AG3" s="352"/>
      <c r="AH3" s="352"/>
      <c r="AI3" s="352"/>
      <c r="AJ3" s="351"/>
      <c r="AK3" s="352"/>
      <c r="AL3" s="352"/>
      <c r="AM3" s="352"/>
      <c r="AN3" s="352"/>
      <c r="AO3" s="351"/>
      <c r="AP3" s="352"/>
      <c r="AQ3" s="352"/>
      <c r="AR3" s="352"/>
      <c r="AS3" s="352"/>
      <c r="AT3" s="351"/>
      <c r="AU3" s="352"/>
      <c r="AV3" s="352"/>
      <c r="AW3" s="352"/>
      <c r="AX3" s="352"/>
      <c r="AY3" s="351"/>
      <c r="AZ3" s="352"/>
      <c r="BA3" s="352"/>
      <c r="BB3" s="352"/>
      <c r="BC3" s="352"/>
      <c r="BD3" s="351"/>
      <c r="BE3" s="352"/>
      <c r="BF3" s="352"/>
      <c r="BG3" s="352"/>
      <c r="BH3" s="352"/>
      <c r="BI3" s="351"/>
      <c r="BJ3" s="352"/>
      <c r="BK3" s="352"/>
      <c r="BL3" s="352"/>
      <c r="BM3" s="352"/>
      <c r="BN3" s="351"/>
      <c r="BO3" s="352"/>
      <c r="BP3" s="352"/>
      <c r="BQ3" s="352"/>
      <c r="BR3" s="352"/>
      <c r="BS3" s="351"/>
      <c r="BT3" s="352"/>
      <c r="BU3" s="352"/>
      <c r="BV3" s="352"/>
      <c r="BW3" s="352"/>
      <c r="BX3" s="351"/>
      <c r="BY3" s="352"/>
      <c r="BZ3" s="352"/>
      <c r="CA3" s="352"/>
      <c r="CB3" s="352"/>
      <c r="CC3" s="351"/>
      <c r="CD3" s="352"/>
      <c r="CE3" s="352"/>
      <c r="CF3" s="352"/>
      <c r="CG3" s="352"/>
      <c r="CH3" s="351"/>
      <c r="CI3" s="352"/>
      <c r="CJ3" s="352"/>
      <c r="CK3" s="352"/>
      <c r="CL3" s="352"/>
      <c r="CM3" s="351"/>
      <c r="CN3" s="352"/>
      <c r="CO3" s="352"/>
      <c r="CP3" s="352"/>
      <c r="CQ3" s="352"/>
      <c r="CR3" s="351"/>
      <c r="CS3" s="352"/>
      <c r="CT3" s="352"/>
      <c r="CU3" s="352"/>
      <c r="CV3" s="352"/>
      <c r="CW3" s="351"/>
      <c r="CX3" s="352"/>
      <c r="CY3" s="352"/>
      <c r="CZ3" s="352"/>
      <c r="DA3" s="352"/>
      <c r="DB3" s="351"/>
      <c r="DC3" s="352"/>
      <c r="DD3" s="352"/>
      <c r="DE3" s="352"/>
      <c r="DF3" s="352"/>
      <c r="DG3" s="351"/>
      <c r="DH3" s="352"/>
      <c r="DI3" s="352"/>
      <c r="DJ3" s="352"/>
      <c r="DK3" s="352"/>
      <c r="DL3" s="351"/>
      <c r="DM3" s="352"/>
      <c r="DN3" s="352"/>
      <c r="DO3" s="352"/>
      <c r="DP3" s="352"/>
      <c r="DQ3" s="351"/>
      <c r="DR3" s="352"/>
      <c r="DS3" s="352"/>
      <c r="DT3" s="352"/>
      <c r="DU3" s="352"/>
      <c r="DV3" s="351"/>
      <c r="DW3" s="352"/>
      <c r="DX3" s="352"/>
      <c r="DY3" s="352"/>
      <c r="DZ3" s="352"/>
      <c r="EA3" s="351"/>
      <c r="EB3" s="352"/>
      <c r="EC3" s="352"/>
      <c r="ED3" s="352"/>
      <c r="EE3" s="352"/>
      <c r="EF3" s="351"/>
      <c r="EG3" s="352"/>
      <c r="EH3" s="352"/>
      <c r="EI3" s="352"/>
      <c r="EJ3" s="352"/>
      <c r="EK3" s="351"/>
      <c r="EL3" s="352"/>
      <c r="EM3" s="352"/>
      <c r="EN3" s="352"/>
      <c r="EO3" s="352"/>
      <c r="EP3" s="351"/>
      <c r="EQ3" s="352"/>
      <c r="ER3" s="352"/>
      <c r="ES3" s="352"/>
      <c r="ET3" s="352"/>
      <c r="EU3" s="351"/>
      <c r="EV3" s="352"/>
      <c r="EW3" s="352"/>
      <c r="EX3" s="352"/>
      <c r="EY3" s="352"/>
      <c r="EZ3" s="351"/>
      <c r="FA3" s="352"/>
      <c r="FB3" s="352"/>
      <c r="FC3" s="352"/>
      <c r="FD3" s="352"/>
      <c r="FE3" s="351"/>
      <c r="FF3" s="352"/>
      <c r="FG3" s="352"/>
      <c r="FH3" s="352"/>
      <c r="FI3" s="352"/>
      <c r="FJ3" s="351"/>
      <c r="FK3" s="352"/>
      <c r="FL3" s="352"/>
      <c r="FM3" s="352"/>
      <c r="FN3" s="352"/>
      <c r="FO3" s="351"/>
      <c r="FP3" s="352"/>
      <c r="FQ3" s="352"/>
      <c r="FR3" s="352"/>
      <c r="FS3" s="352"/>
      <c r="FT3" s="351"/>
      <c r="FU3" s="352"/>
      <c r="FV3" s="352"/>
      <c r="FW3" s="352"/>
      <c r="FX3" s="352"/>
      <c r="FY3" s="351"/>
      <c r="FZ3" s="352"/>
      <c r="GA3" s="352"/>
      <c r="GB3" s="352"/>
      <c r="GC3" s="352"/>
      <c r="GD3" s="351"/>
      <c r="GE3" s="352"/>
      <c r="GF3" s="352"/>
      <c r="GG3" s="352"/>
      <c r="GH3" s="352"/>
      <c r="GI3" s="351"/>
      <c r="GJ3" s="352"/>
      <c r="GK3" s="352"/>
      <c r="GL3" s="352"/>
      <c r="GM3" s="352"/>
      <c r="GN3" s="351"/>
      <c r="GO3" s="352"/>
      <c r="GP3" s="352"/>
      <c r="GQ3" s="352"/>
      <c r="GR3" s="352"/>
      <c r="GS3" s="351"/>
      <c r="GT3" s="352"/>
      <c r="GU3" s="352"/>
      <c r="GV3" s="352"/>
      <c r="GW3" s="352"/>
      <c r="GX3" s="351"/>
      <c r="GY3" s="352"/>
      <c r="GZ3" s="352"/>
      <c r="HA3" s="352"/>
      <c r="HB3" s="352"/>
      <c r="HC3" s="351"/>
      <c r="HD3" s="352"/>
      <c r="HE3" s="352"/>
      <c r="HF3" s="352"/>
      <c r="HG3" s="352"/>
      <c r="HH3" s="351"/>
      <c r="HI3" s="352"/>
      <c r="HJ3" s="352"/>
      <c r="HK3" s="352"/>
      <c r="HL3" s="352"/>
      <c r="HM3" s="351"/>
      <c r="HN3" s="352"/>
      <c r="HO3" s="352"/>
      <c r="HP3" s="352"/>
      <c r="HQ3" s="352"/>
      <c r="HR3" s="351"/>
      <c r="HS3" s="352"/>
      <c r="HT3" s="352"/>
      <c r="HU3" s="352"/>
      <c r="HV3" s="352"/>
      <c r="HW3" s="351"/>
      <c r="HX3" s="352"/>
      <c r="HY3" s="352"/>
      <c r="HZ3" s="352"/>
      <c r="IA3" s="352"/>
      <c r="IB3" s="351"/>
      <c r="IC3" s="352"/>
      <c r="ID3" s="352"/>
      <c r="IE3" s="352"/>
      <c r="IF3" s="352"/>
      <c r="IG3" s="351"/>
      <c r="IH3" s="352"/>
      <c r="II3" s="352"/>
      <c r="IJ3" s="352"/>
      <c r="IK3" s="352"/>
      <c r="IL3" s="351"/>
      <c r="IM3" s="352"/>
      <c r="IN3" s="352"/>
      <c r="IO3" s="352"/>
      <c r="IP3" s="352"/>
      <c r="IQ3" s="351"/>
      <c r="IR3" s="352"/>
      <c r="IS3" s="352"/>
      <c r="IT3" s="352"/>
      <c r="IU3" s="352"/>
      <c r="IV3" s="50"/>
    </row>
    <row r="4" spans="1:5" ht="14.25">
      <c r="A4" s="297"/>
      <c r="B4" s="298"/>
      <c r="C4" s="299"/>
      <c r="D4" s="327" t="s">
        <v>16</v>
      </c>
      <c r="E4" s="300"/>
    </row>
    <row r="5" spans="1:5" ht="14.25">
      <c r="A5" s="301"/>
      <c r="B5" s="52">
        <v>41090</v>
      </c>
      <c r="C5" s="52">
        <v>41455</v>
      </c>
      <c r="D5" s="328" t="s">
        <v>17</v>
      </c>
      <c r="E5" s="302" t="s">
        <v>18</v>
      </c>
    </row>
    <row r="6" spans="1:5" ht="14.25">
      <c r="A6" s="303" t="s">
        <v>75</v>
      </c>
      <c r="B6" s="304">
        <v>31</v>
      </c>
      <c r="C6" s="304">
        <v>31</v>
      </c>
      <c r="D6" s="320">
        <f>(C6-B6)/B6</f>
        <v>0</v>
      </c>
      <c r="E6" s="305">
        <f>C6-B6</f>
        <v>0</v>
      </c>
    </row>
    <row r="7" spans="1:5" ht="12.75">
      <c r="A7" s="306" t="s">
        <v>148</v>
      </c>
      <c r="B7" s="307"/>
      <c r="C7" s="308"/>
      <c r="D7" s="321"/>
      <c r="E7" s="322"/>
    </row>
    <row r="8" spans="1:5" ht="12.75">
      <c r="A8" s="309" t="s">
        <v>149</v>
      </c>
      <c r="B8" s="54">
        <v>239083.86106</v>
      </c>
      <c r="C8" s="310">
        <v>250179.86569999997</v>
      </c>
      <c r="D8" s="323">
        <f>(C8-B8)/B8</f>
        <v>0.046410512992407046</v>
      </c>
      <c r="E8" s="324">
        <f aca="true" t="shared" si="0" ref="E8:E17">C8-B8</f>
        <v>11096.00463999997</v>
      </c>
    </row>
    <row r="9" spans="1:5" ht="12.75">
      <c r="A9" s="309" t="s">
        <v>150</v>
      </c>
      <c r="B9" s="54">
        <v>1865.41608</v>
      </c>
      <c r="C9" s="310">
        <v>1216.0875</v>
      </c>
      <c r="D9" s="323">
        <f>(C9-B9)/B9</f>
        <v>-0.3480878003367484</v>
      </c>
      <c r="E9" s="324">
        <f t="shared" si="0"/>
        <v>-649.3285799999999</v>
      </c>
    </row>
    <row r="10" spans="1:5" ht="12.75">
      <c r="A10" s="309" t="s">
        <v>151</v>
      </c>
      <c r="B10" s="54">
        <v>6590.50507</v>
      </c>
      <c r="C10" s="310">
        <v>5160.77085</v>
      </c>
      <c r="D10" s="323">
        <f>(C10-B10)/B10</f>
        <v>-0.21693849026960846</v>
      </c>
      <c r="E10" s="324">
        <f t="shared" si="0"/>
        <v>-1429.7342200000003</v>
      </c>
    </row>
    <row r="11" spans="1:5" ht="12.75">
      <c r="A11" s="309" t="s">
        <v>152</v>
      </c>
      <c r="B11" s="54">
        <v>0</v>
      </c>
      <c r="C11" s="310">
        <v>0</v>
      </c>
      <c r="D11" s="323">
        <v>0</v>
      </c>
      <c r="E11" s="324">
        <f t="shared" si="0"/>
        <v>0</v>
      </c>
    </row>
    <row r="12" spans="1:5" ht="12.75">
      <c r="A12" s="309" t="s">
        <v>153</v>
      </c>
      <c r="B12" s="54">
        <v>9005.35645</v>
      </c>
      <c r="C12" s="310">
        <v>7070</v>
      </c>
      <c r="D12" s="323">
        <f aca="true" t="shared" si="1" ref="D12:D17">(C12-B12)/B12</f>
        <v>-0.21491169847030314</v>
      </c>
      <c r="E12" s="324">
        <f t="shared" si="0"/>
        <v>-1935.3564499999993</v>
      </c>
    </row>
    <row r="13" spans="1:5" ht="12.75">
      <c r="A13" s="309" t="s">
        <v>154</v>
      </c>
      <c r="B13" s="54">
        <v>23017.59898</v>
      </c>
      <c r="C13" s="310">
        <v>20939.28384</v>
      </c>
      <c r="D13" s="323">
        <f t="shared" si="1"/>
        <v>-0.0902924384861274</v>
      </c>
      <c r="E13" s="324">
        <f t="shared" si="0"/>
        <v>-2078.315139999999</v>
      </c>
    </row>
    <row r="14" spans="1:5" ht="12.75">
      <c r="A14" s="309" t="s">
        <v>155</v>
      </c>
      <c r="B14" s="54">
        <v>1128.67009</v>
      </c>
      <c r="C14" s="310">
        <v>1080.28836</v>
      </c>
      <c r="D14" s="323">
        <f t="shared" si="1"/>
        <v>-0.042866139918707385</v>
      </c>
      <c r="E14" s="324">
        <f t="shared" si="0"/>
        <v>-48.38173000000006</v>
      </c>
    </row>
    <row r="15" spans="1:5" ht="12.75">
      <c r="A15" s="309" t="s">
        <v>156</v>
      </c>
      <c r="B15" s="54">
        <v>23045.18968</v>
      </c>
      <c r="C15" s="310">
        <v>17857.65247</v>
      </c>
      <c r="D15" s="323">
        <f t="shared" si="1"/>
        <v>-0.2251028211107351</v>
      </c>
      <c r="E15" s="324">
        <f t="shared" si="0"/>
        <v>-5187.537209999999</v>
      </c>
    </row>
    <row r="16" spans="1:5" ht="12.75">
      <c r="A16" s="309" t="s">
        <v>157</v>
      </c>
      <c r="B16" s="54">
        <v>15834.28867</v>
      </c>
      <c r="C16" s="310">
        <v>12827.70477</v>
      </c>
      <c r="D16" s="323">
        <f t="shared" si="1"/>
        <v>-0.18987805279161932</v>
      </c>
      <c r="E16" s="324">
        <f t="shared" si="0"/>
        <v>-3006.5838999999996</v>
      </c>
    </row>
    <row r="17" spans="1:5" ht="12.75">
      <c r="A17" s="309" t="s">
        <v>158</v>
      </c>
      <c r="B17" s="55">
        <v>319570.88608</v>
      </c>
      <c r="C17" s="311">
        <v>316331.65349</v>
      </c>
      <c r="D17" s="323">
        <f t="shared" si="1"/>
        <v>-0.010136194287702207</v>
      </c>
      <c r="E17" s="324">
        <f t="shared" si="0"/>
        <v>-3239.2325900000287</v>
      </c>
    </row>
    <row r="18" spans="1:5" ht="12.75">
      <c r="A18" s="312"/>
      <c r="B18" s="56"/>
      <c r="C18" s="313"/>
      <c r="D18" s="323"/>
      <c r="E18" s="324"/>
    </row>
    <row r="19" spans="1:5" ht="12.75">
      <c r="A19" s="314" t="s">
        <v>67</v>
      </c>
      <c r="B19" s="57"/>
      <c r="C19" s="315"/>
      <c r="D19" s="323"/>
      <c r="E19" s="324"/>
    </row>
    <row r="20" spans="1:5" ht="12.75">
      <c r="A20" s="309" t="s">
        <v>159</v>
      </c>
      <c r="B20" s="54">
        <v>36634.11231</v>
      </c>
      <c r="C20" s="310">
        <v>37297.90784</v>
      </c>
      <c r="D20" s="323">
        <f>(C20-B20)/B20</f>
        <v>0.018119601872236633</v>
      </c>
      <c r="E20" s="324">
        <f aca="true" t="shared" si="2" ref="E20:E31">C20-B20</f>
        <v>663.795530000003</v>
      </c>
    </row>
    <row r="21" spans="1:5" ht="12.75">
      <c r="A21" s="309" t="s">
        <v>160</v>
      </c>
      <c r="B21" s="54">
        <v>7570.093</v>
      </c>
      <c r="C21" s="310">
        <v>9755.09756</v>
      </c>
      <c r="D21" s="323">
        <f>(C21-B21)/B21</f>
        <v>0.28863642230022807</v>
      </c>
      <c r="E21" s="324">
        <f t="shared" si="2"/>
        <v>2185.0045600000003</v>
      </c>
    </row>
    <row r="22" spans="1:5" ht="12.75">
      <c r="A22" s="309" t="s">
        <v>161</v>
      </c>
      <c r="B22" s="54">
        <v>19091.3315</v>
      </c>
      <c r="C22" s="310">
        <v>15694.556209999999</v>
      </c>
      <c r="D22" s="323">
        <f>(C22-B22)/B22</f>
        <v>-0.17792238796963958</v>
      </c>
      <c r="E22" s="324">
        <f t="shared" si="2"/>
        <v>-3396.7752900000014</v>
      </c>
    </row>
    <row r="23" spans="1:5" ht="12.75">
      <c r="A23" s="309" t="s">
        <v>162</v>
      </c>
      <c r="B23" s="54">
        <v>1717.73882</v>
      </c>
      <c r="C23" s="310">
        <v>1073.42364</v>
      </c>
      <c r="D23" s="323">
        <f>(C23-B23)/B23</f>
        <v>-0.37509496350556953</v>
      </c>
      <c r="E23" s="324">
        <f t="shared" si="2"/>
        <v>-644.31518</v>
      </c>
    </row>
    <row r="24" spans="1:5" ht="12.75">
      <c r="A24" s="309" t="s">
        <v>163</v>
      </c>
      <c r="B24" s="54">
        <v>91</v>
      </c>
      <c r="C24" s="310">
        <v>0</v>
      </c>
      <c r="D24" s="323">
        <v>0</v>
      </c>
      <c r="E24" s="324">
        <f t="shared" si="2"/>
        <v>-91</v>
      </c>
    </row>
    <row r="25" spans="1:5" ht="12.75">
      <c r="A25" s="309" t="s">
        <v>164</v>
      </c>
      <c r="B25" s="54">
        <v>10353.84987</v>
      </c>
      <c r="C25" s="310">
        <v>6128.64711</v>
      </c>
      <c r="D25" s="323">
        <f>(C25-B25)/B25</f>
        <v>-0.40808035784277796</v>
      </c>
      <c r="E25" s="324">
        <f t="shared" si="2"/>
        <v>-4225.20276</v>
      </c>
    </row>
    <row r="26" spans="1:5" ht="12.75">
      <c r="A26" s="309" t="s">
        <v>165</v>
      </c>
      <c r="B26" s="54">
        <v>76395.83744999999</v>
      </c>
      <c r="C26" s="310">
        <v>60459.646</v>
      </c>
      <c r="D26" s="323">
        <f>(C26-B26)/B26</f>
        <v>-0.20860025862574</v>
      </c>
      <c r="E26" s="324">
        <f t="shared" si="2"/>
        <v>-15936.191449999991</v>
      </c>
    </row>
    <row r="27" spans="1:5" ht="12.75">
      <c r="A27" s="309" t="s">
        <v>166</v>
      </c>
      <c r="B27" s="54">
        <v>26728.30647</v>
      </c>
      <c r="C27" s="310">
        <v>25135.63826</v>
      </c>
      <c r="D27" s="323">
        <f>(C27-B27)/B27</f>
        <v>-0.059587322219146935</v>
      </c>
      <c r="E27" s="324">
        <f t="shared" si="2"/>
        <v>-1592.6682099999998</v>
      </c>
    </row>
    <row r="28" spans="1:5" ht="12.75">
      <c r="A28" s="309" t="s">
        <v>167</v>
      </c>
      <c r="B28" s="54">
        <v>1802.49918</v>
      </c>
      <c r="C28" s="310">
        <v>-3232.02081</v>
      </c>
      <c r="D28" s="323">
        <f>(C28-B28)/B28</f>
        <v>-2.7930775480297303</v>
      </c>
      <c r="E28" s="324">
        <f t="shared" si="2"/>
        <v>-5034.51999</v>
      </c>
    </row>
    <row r="29" spans="1:5" ht="12.75">
      <c r="A29" s="309" t="s">
        <v>168</v>
      </c>
      <c r="B29" s="316">
        <v>180384.7686</v>
      </c>
      <c r="C29" s="317">
        <v>152312.89581000002</v>
      </c>
      <c r="D29" s="323">
        <f>(C29-B29)/B29</f>
        <v>-0.15562219032056343</v>
      </c>
      <c r="E29" s="324">
        <f t="shared" si="2"/>
        <v>-28071.872789999994</v>
      </c>
    </row>
    <row r="30" spans="1:5" ht="12.75">
      <c r="A30" s="312"/>
      <c r="B30" s="57"/>
      <c r="C30" s="315"/>
      <c r="D30" s="323"/>
      <c r="E30" s="324">
        <f t="shared" si="2"/>
        <v>0</v>
      </c>
    </row>
    <row r="31" spans="1:5" ht="12.75">
      <c r="A31" s="318" t="s">
        <v>169</v>
      </c>
      <c r="B31" s="58">
        <v>139186.11748000002</v>
      </c>
      <c r="C31" s="319">
        <v>164018.75767999998</v>
      </c>
      <c r="D31" s="323">
        <f>(C31-B31)/B31</f>
        <v>0.17841319701706765</v>
      </c>
      <c r="E31" s="324">
        <f t="shared" si="2"/>
        <v>24832.640199999965</v>
      </c>
    </row>
    <row r="32" spans="1:5" ht="12.75">
      <c r="A32" s="312"/>
      <c r="B32" s="57"/>
      <c r="C32" s="315"/>
      <c r="D32" s="323"/>
      <c r="E32" s="324"/>
    </row>
    <row r="33" spans="1:5" ht="12.75">
      <c r="A33" s="318" t="s">
        <v>170</v>
      </c>
      <c r="B33" s="54"/>
      <c r="C33" s="310">
        <v>156</v>
      </c>
      <c r="D33" s="323"/>
      <c r="E33" s="324">
        <f>C33-B33</f>
        <v>156</v>
      </c>
    </row>
    <row r="34" spans="1:5" ht="12.75">
      <c r="A34" s="312"/>
      <c r="B34" s="57"/>
      <c r="C34" s="315"/>
      <c r="D34" s="323"/>
      <c r="E34" s="324"/>
    </row>
    <row r="35" spans="1:5" ht="12.75">
      <c r="A35" s="318" t="s">
        <v>171</v>
      </c>
      <c r="B35" s="58">
        <v>139196.11748000002</v>
      </c>
      <c r="C35" s="319">
        <v>164174.75767999998</v>
      </c>
      <c r="D35" s="323">
        <f>(C35-B35)/B35</f>
        <v>0.1794492594492727</v>
      </c>
      <c r="E35" s="324">
        <f>C35-B35</f>
        <v>24978.640199999965</v>
      </c>
    </row>
    <row r="36" spans="1:5" ht="12.75">
      <c r="A36" s="312"/>
      <c r="B36" s="57"/>
      <c r="C36" s="315"/>
      <c r="D36" s="323"/>
      <c r="E36" s="324"/>
    </row>
    <row r="37" spans="1:5" ht="12.75">
      <c r="A37" s="318" t="s">
        <v>120</v>
      </c>
      <c r="B37" s="54">
        <v>34362</v>
      </c>
      <c r="C37" s="310">
        <v>33679.017</v>
      </c>
      <c r="D37" s="323">
        <f>(C37-B37)/B37</f>
        <v>-0.01987611314824516</v>
      </c>
      <c r="E37" s="324">
        <f>C37-B37</f>
        <v>-682.9830000000002</v>
      </c>
    </row>
    <row r="38" spans="1:5" ht="12.75">
      <c r="A38" s="312"/>
      <c r="B38" s="57"/>
      <c r="C38" s="315"/>
      <c r="D38" s="323"/>
      <c r="E38" s="324"/>
    </row>
    <row r="39" spans="1:5" ht="12.75">
      <c r="A39" s="318" t="s">
        <v>172</v>
      </c>
      <c r="B39" s="54">
        <v>0</v>
      </c>
      <c r="C39" s="310">
        <v>484</v>
      </c>
      <c r="D39" s="323"/>
      <c r="E39" s="324">
        <f>C39-B39</f>
        <v>484</v>
      </c>
    </row>
    <row r="40" spans="1:5" ht="12.75">
      <c r="A40" s="312"/>
      <c r="B40" s="57"/>
      <c r="C40" s="315"/>
      <c r="D40" s="323"/>
      <c r="E40" s="324"/>
    </row>
    <row r="41" spans="1:5" ht="12.75">
      <c r="A41" s="329" t="s">
        <v>173</v>
      </c>
      <c r="B41" s="330">
        <v>104834.11748000002</v>
      </c>
      <c r="C41" s="331">
        <v>130979.74067999999</v>
      </c>
      <c r="D41" s="325">
        <f>(C41-B41)/B41</f>
        <v>0.2493999456330423</v>
      </c>
      <c r="E41" s="326">
        <f>C41-B41</f>
        <v>26145.623199999973</v>
      </c>
    </row>
  </sheetData>
  <sheetProtection/>
  <mergeCells count="53">
    <mergeCell ref="A1:E1"/>
    <mergeCell ref="A2:E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CW3:DA3"/>
    <mergeCell ref="DB3:DF3"/>
    <mergeCell ref="DG3:DK3"/>
    <mergeCell ref="DL3:DP3"/>
    <mergeCell ref="DQ3:DU3"/>
    <mergeCell ref="DV3:DZ3"/>
    <mergeCell ref="EA3:EE3"/>
    <mergeCell ref="EF3:EJ3"/>
    <mergeCell ref="EK3:EO3"/>
    <mergeCell ref="EP3:ET3"/>
    <mergeCell ref="EU3:EY3"/>
    <mergeCell ref="EZ3:FD3"/>
    <mergeCell ref="FE3:FI3"/>
    <mergeCell ref="FJ3:FN3"/>
    <mergeCell ref="HR3:HV3"/>
    <mergeCell ref="FO3:FS3"/>
    <mergeCell ref="FT3:FX3"/>
    <mergeCell ref="FY3:GC3"/>
    <mergeCell ref="GD3:GH3"/>
    <mergeCell ref="GI3:GM3"/>
    <mergeCell ref="GN3:GR3"/>
    <mergeCell ref="HW3:IA3"/>
    <mergeCell ref="IB3:IF3"/>
    <mergeCell ref="IG3:IK3"/>
    <mergeCell ref="IL3:IP3"/>
    <mergeCell ref="IQ3:IU3"/>
    <mergeCell ref="GS3:GW3"/>
    <mergeCell ref="GX3:HB3"/>
    <mergeCell ref="HC3:HG3"/>
    <mergeCell ref="HH3:HL3"/>
    <mergeCell ref="HM3:HQ3"/>
  </mergeCells>
  <printOptions horizontalCentered="1"/>
  <pageMargins left="0.75" right="0.75" top="1" bottom="1" header="0.5" footer="0.5"/>
  <pageSetup fitToHeight="1" fitToWidth="1"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Zeros="0" zoomScalePageLayoutView="0" workbookViewId="0" topLeftCell="B7">
      <selection activeCell="A40" sqref="A40"/>
    </sheetView>
  </sheetViews>
  <sheetFormatPr defaultColWidth="9.140625" defaultRowHeight="12.75"/>
  <cols>
    <col min="1" max="1" width="68.28125" style="17" customWidth="1"/>
    <col min="2" max="4" width="9.7109375" style="0" bestFit="1" customWidth="1"/>
    <col min="5" max="5" width="8.7109375" style="0" customWidth="1"/>
    <col min="6" max="6" width="8.8515625" style="0" customWidth="1"/>
    <col min="7" max="7" width="2.00390625" style="0" customWidth="1"/>
  </cols>
  <sheetData>
    <row r="1" spans="1:9" ht="15">
      <c r="A1" s="355" t="s">
        <v>96</v>
      </c>
      <c r="B1" s="344"/>
      <c r="C1" s="344"/>
      <c r="D1" s="344"/>
      <c r="E1" s="344"/>
      <c r="F1" s="344"/>
      <c r="G1" s="344"/>
      <c r="H1" s="344"/>
      <c r="I1" s="344"/>
    </row>
    <row r="2" spans="1:9" ht="15">
      <c r="A2" s="355" t="s">
        <v>97</v>
      </c>
      <c r="B2" s="344"/>
      <c r="C2" s="344"/>
      <c r="D2" s="344"/>
      <c r="E2" s="344"/>
      <c r="F2" s="344"/>
      <c r="G2" s="344"/>
      <c r="H2" s="344"/>
      <c r="I2" s="344"/>
    </row>
    <row r="3" spans="1:9" ht="15">
      <c r="A3" s="355" t="s">
        <v>26</v>
      </c>
      <c r="B3" s="344"/>
      <c r="C3" s="344"/>
      <c r="D3" s="344"/>
      <c r="E3" s="344"/>
      <c r="F3" s="344"/>
      <c r="G3" s="344"/>
      <c r="H3" s="344"/>
      <c r="I3" s="344"/>
    </row>
    <row r="4" spans="1:9" ht="12.75">
      <c r="A4" s="206"/>
      <c r="B4" s="207">
        <v>41090</v>
      </c>
      <c r="C4" s="207">
        <v>41364</v>
      </c>
      <c r="D4" s="208">
        <v>41455</v>
      </c>
      <c r="E4" s="345" t="s">
        <v>174</v>
      </c>
      <c r="F4" s="338"/>
      <c r="G4" s="81"/>
      <c r="H4" s="337" t="s">
        <v>175</v>
      </c>
      <c r="I4" s="341"/>
    </row>
    <row r="5" spans="5:9" ht="12.75">
      <c r="E5" s="137" t="s">
        <v>17</v>
      </c>
      <c r="F5" s="134" t="s">
        <v>18</v>
      </c>
      <c r="G5" s="86"/>
      <c r="H5" s="134" t="s">
        <v>17</v>
      </c>
      <c r="I5" s="135" t="s">
        <v>18</v>
      </c>
    </row>
    <row r="6" spans="1:9" ht="12.75">
      <c r="A6" s="198" t="s">
        <v>95</v>
      </c>
      <c r="B6" s="130">
        <v>8</v>
      </c>
      <c r="C6" s="130">
        <v>8</v>
      </c>
      <c r="D6" s="132">
        <v>8</v>
      </c>
      <c r="E6" s="332">
        <f>(D6-B6)/B6</f>
        <v>0</v>
      </c>
      <c r="F6" s="253">
        <f>D6-B6</f>
        <v>0</v>
      </c>
      <c r="G6" s="131"/>
      <c r="H6" s="131">
        <f>I6/C6</f>
        <v>0</v>
      </c>
      <c r="I6" s="333">
        <f>(D6-C6)</f>
        <v>0</v>
      </c>
    </row>
    <row r="7" spans="1:9" ht="12.75">
      <c r="A7" s="190"/>
      <c r="B7" s="134"/>
      <c r="C7" s="134"/>
      <c r="D7" s="135"/>
      <c r="E7" s="199"/>
      <c r="F7" s="46"/>
      <c r="G7" s="86"/>
      <c r="H7" s="86"/>
      <c r="I7" s="147"/>
    </row>
    <row r="8" spans="1:9" ht="12.75">
      <c r="A8" s="192" t="s">
        <v>27</v>
      </c>
      <c r="B8" s="39"/>
      <c r="C8" s="39"/>
      <c r="D8" s="191"/>
      <c r="E8" s="200"/>
      <c r="F8" s="39"/>
      <c r="G8" s="86"/>
      <c r="H8" s="86"/>
      <c r="I8" s="147"/>
    </row>
    <row r="9" spans="1:9" ht="12.75">
      <c r="A9" s="193" t="s">
        <v>28</v>
      </c>
      <c r="B9" s="42">
        <v>89231</v>
      </c>
      <c r="C9" s="42">
        <v>105692</v>
      </c>
      <c r="D9" s="194">
        <v>113249</v>
      </c>
      <c r="E9" s="199">
        <f>(D9-B9)/B9</f>
        <v>0.2691665452589347</v>
      </c>
      <c r="F9" s="46">
        <f>D9-B9</f>
        <v>24018</v>
      </c>
      <c r="G9" s="86"/>
      <c r="H9" s="201">
        <f>I9/C9</f>
        <v>0.07150020815198879</v>
      </c>
      <c r="I9" s="202">
        <f>(D9-C9)</f>
        <v>7557</v>
      </c>
    </row>
    <row r="10" spans="1:9" ht="12.75">
      <c r="A10" s="193" t="s">
        <v>29</v>
      </c>
      <c r="B10" s="42">
        <v>45463</v>
      </c>
      <c r="C10" s="42">
        <v>33419</v>
      </c>
      <c r="D10" s="194">
        <v>8754</v>
      </c>
      <c r="E10" s="199">
        <f aca="true" t="shared" si="0" ref="E10:E22">(D10-B10)/B10</f>
        <v>-0.8074478147064647</v>
      </c>
      <c r="F10" s="46">
        <f aca="true" t="shared" si="1" ref="F10:F22">D10-B10</f>
        <v>-36709</v>
      </c>
      <c r="G10" s="86"/>
      <c r="H10" s="201">
        <f aca="true" t="shared" si="2" ref="H10:H43">I10/C10</f>
        <v>-0.7380532032676023</v>
      </c>
      <c r="I10" s="202">
        <f aca="true" t="shared" si="3" ref="I10:I43">(D10-C10)</f>
        <v>-24665</v>
      </c>
    </row>
    <row r="11" spans="1:9" ht="12.75">
      <c r="A11" s="193" t="s">
        <v>30</v>
      </c>
      <c r="B11" s="42">
        <v>5207</v>
      </c>
      <c r="C11" s="42">
        <v>4634</v>
      </c>
      <c r="D11" s="194">
        <v>5194</v>
      </c>
      <c r="E11" s="199">
        <f t="shared" si="0"/>
        <v>-0.0024966391396197426</v>
      </c>
      <c r="F11" s="46">
        <f t="shared" si="1"/>
        <v>-13</v>
      </c>
      <c r="G11" s="86"/>
      <c r="H11" s="201">
        <f t="shared" si="2"/>
        <v>0.12084592145015106</v>
      </c>
      <c r="I11" s="202">
        <f t="shared" si="3"/>
        <v>560</v>
      </c>
    </row>
    <row r="12" spans="1:9" ht="12.75">
      <c r="A12" s="193" t="s">
        <v>31</v>
      </c>
      <c r="B12" s="42">
        <v>21307</v>
      </c>
      <c r="C12" s="42">
        <v>18074</v>
      </c>
      <c r="D12" s="194">
        <v>19308</v>
      </c>
      <c r="E12" s="199">
        <f t="shared" si="0"/>
        <v>-0.09381893274510725</v>
      </c>
      <c r="F12" s="46">
        <f t="shared" si="1"/>
        <v>-1999</v>
      </c>
      <c r="G12" s="86"/>
      <c r="H12" s="201">
        <f t="shared" si="2"/>
        <v>0.06827486997897532</v>
      </c>
      <c r="I12" s="202">
        <f t="shared" si="3"/>
        <v>1234</v>
      </c>
    </row>
    <row r="13" spans="1:9" ht="12.75">
      <c r="A13" s="193" t="s">
        <v>32</v>
      </c>
      <c r="B13" s="42">
        <v>15713</v>
      </c>
      <c r="C13" s="42">
        <v>15241</v>
      </c>
      <c r="D13" s="194">
        <v>9691</v>
      </c>
      <c r="E13" s="199">
        <f t="shared" si="0"/>
        <v>-0.3832495385986126</v>
      </c>
      <c r="F13" s="46">
        <f t="shared" si="1"/>
        <v>-6022</v>
      </c>
      <c r="G13" s="86"/>
      <c r="H13" s="201">
        <f t="shared" si="2"/>
        <v>-0.36414933403319993</v>
      </c>
      <c r="I13" s="202">
        <f t="shared" si="3"/>
        <v>-5550</v>
      </c>
    </row>
    <row r="14" spans="1:9" ht="12.75">
      <c r="A14" s="193" t="s">
        <v>33</v>
      </c>
      <c r="B14" s="42">
        <v>0</v>
      </c>
      <c r="C14" s="42">
        <v>2270</v>
      </c>
      <c r="D14" s="194">
        <v>2263</v>
      </c>
      <c r="E14" s="199">
        <v>0</v>
      </c>
      <c r="F14" s="46">
        <v>0</v>
      </c>
      <c r="G14" s="86"/>
      <c r="H14" s="201">
        <f t="shared" si="2"/>
        <v>-0.0030837004405286344</v>
      </c>
      <c r="I14" s="202">
        <f t="shared" si="3"/>
        <v>-7</v>
      </c>
    </row>
    <row r="15" spans="1:9" ht="12.75">
      <c r="A15" s="193" t="s">
        <v>34</v>
      </c>
      <c r="B15" s="42">
        <v>0</v>
      </c>
      <c r="C15" s="42">
        <v>0</v>
      </c>
      <c r="D15" s="194">
        <v>0</v>
      </c>
      <c r="E15" s="199">
        <v>0</v>
      </c>
      <c r="F15" s="46">
        <v>0</v>
      </c>
      <c r="G15" s="86"/>
      <c r="H15" s="201"/>
      <c r="I15" s="202">
        <f t="shared" si="3"/>
        <v>0</v>
      </c>
    </row>
    <row r="16" spans="1:9" ht="12.75">
      <c r="A16" s="193" t="s">
        <v>35</v>
      </c>
      <c r="B16" s="42">
        <v>0</v>
      </c>
      <c r="C16" s="42">
        <v>2270</v>
      </c>
      <c r="D16" s="194">
        <v>2263</v>
      </c>
      <c r="E16" s="199">
        <v>0</v>
      </c>
      <c r="F16" s="46">
        <v>0</v>
      </c>
      <c r="G16" s="86"/>
      <c r="H16" s="201">
        <f t="shared" si="2"/>
        <v>-0.0030837004405286344</v>
      </c>
      <c r="I16" s="202">
        <f t="shared" si="3"/>
        <v>-7</v>
      </c>
    </row>
    <row r="17" spans="1:9" ht="12.75">
      <c r="A17" s="193" t="s">
        <v>36</v>
      </c>
      <c r="B17" s="42">
        <v>43040</v>
      </c>
      <c r="C17" s="42">
        <v>39177</v>
      </c>
      <c r="D17" s="194">
        <v>37873</v>
      </c>
      <c r="E17" s="199">
        <f t="shared" si="0"/>
        <v>-0.12005111524163568</v>
      </c>
      <c r="F17" s="46">
        <f t="shared" si="1"/>
        <v>-5167</v>
      </c>
      <c r="G17" s="86"/>
      <c r="H17" s="201">
        <f t="shared" si="2"/>
        <v>-0.03328483549021109</v>
      </c>
      <c r="I17" s="202">
        <f t="shared" si="3"/>
        <v>-1304</v>
      </c>
    </row>
    <row r="18" spans="1:9" ht="12.75">
      <c r="A18" s="195" t="s">
        <v>37</v>
      </c>
      <c r="B18" s="42">
        <v>348</v>
      </c>
      <c r="C18" s="42">
        <v>276</v>
      </c>
      <c r="D18" s="194">
        <v>252</v>
      </c>
      <c r="E18" s="199">
        <f t="shared" si="0"/>
        <v>-0.27586206896551724</v>
      </c>
      <c r="F18" s="46">
        <f t="shared" si="1"/>
        <v>-96</v>
      </c>
      <c r="G18" s="86"/>
      <c r="H18" s="201">
        <f t="shared" si="2"/>
        <v>-0.08695652173913043</v>
      </c>
      <c r="I18" s="202">
        <f t="shared" si="3"/>
        <v>-24</v>
      </c>
    </row>
    <row r="19" spans="1:9" ht="12.75">
      <c r="A19" s="193" t="s">
        <v>38</v>
      </c>
      <c r="B19" s="42">
        <v>379</v>
      </c>
      <c r="C19" s="42">
        <v>361</v>
      </c>
      <c r="D19" s="194">
        <v>356</v>
      </c>
      <c r="E19" s="199">
        <f t="shared" si="0"/>
        <v>-0.06068601583113457</v>
      </c>
      <c r="F19" s="46">
        <f t="shared" si="1"/>
        <v>-23</v>
      </c>
      <c r="G19" s="106"/>
      <c r="H19" s="201">
        <f t="shared" si="2"/>
        <v>-0.013850415512465374</v>
      </c>
      <c r="I19" s="202">
        <f t="shared" si="3"/>
        <v>-5</v>
      </c>
    </row>
    <row r="20" spans="1:9" ht="12.75">
      <c r="A20" s="193" t="s">
        <v>39</v>
      </c>
      <c r="B20" s="42">
        <v>0</v>
      </c>
      <c r="C20" s="42">
        <v>0</v>
      </c>
      <c r="D20" s="194">
        <v>0</v>
      </c>
      <c r="E20" s="199">
        <v>0</v>
      </c>
      <c r="F20" s="46">
        <f t="shared" si="1"/>
        <v>0</v>
      </c>
      <c r="G20" s="86"/>
      <c r="H20" s="201"/>
      <c r="I20" s="202">
        <f t="shared" si="3"/>
        <v>0</v>
      </c>
    </row>
    <row r="21" spans="1:9" ht="12.75">
      <c r="A21" s="193" t="s">
        <v>40</v>
      </c>
      <c r="B21" s="42">
        <v>152122</v>
      </c>
      <c r="C21" s="42">
        <v>146139</v>
      </c>
      <c r="D21" s="194">
        <v>142747</v>
      </c>
      <c r="E21" s="199">
        <f t="shared" si="0"/>
        <v>-0.06162816686606802</v>
      </c>
      <c r="F21" s="46">
        <f t="shared" si="1"/>
        <v>-9375</v>
      </c>
      <c r="G21" s="86"/>
      <c r="H21" s="201">
        <f t="shared" si="2"/>
        <v>-0.02321077877910756</v>
      </c>
      <c r="I21" s="202">
        <f t="shared" si="3"/>
        <v>-3392</v>
      </c>
    </row>
    <row r="22" spans="1:9" ht="12.75">
      <c r="A22" s="192" t="s">
        <v>41</v>
      </c>
      <c r="B22" s="44">
        <v>372462</v>
      </c>
      <c r="C22" s="44">
        <v>365007</v>
      </c>
      <c r="D22" s="196">
        <v>339435</v>
      </c>
      <c r="E22" s="199">
        <f t="shared" si="0"/>
        <v>-0.08867213299611773</v>
      </c>
      <c r="F22" s="46">
        <f t="shared" si="1"/>
        <v>-33027</v>
      </c>
      <c r="G22" s="86"/>
      <c r="H22" s="201">
        <f t="shared" si="2"/>
        <v>-0.07005893037667771</v>
      </c>
      <c r="I22" s="202">
        <f t="shared" si="3"/>
        <v>-25572</v>
      </c>
    </row>
    <row r="23" spans="1:9" ht="12.75">
      <c r="A23" s="190"/>
      <c r="B23" s="42"/>
      <c r="C23" s="42"/>
      <c r="D23" s="194"/>
      <c r="E23" s="203"/>
      <c r="F23" s="39"/>
      <c r="G23" s="86"/>
      <c r="H23" s="201"/>
      <c r="I23" s="202">
        <f t="shared" si="3"/>
        <v>0</v>
      </c>
    </row>
    <row r="24" spans="1:9" ht="12.75">
      <c r="A24" s="192" t="s">
        <v>42</v>
      </c>
      <c r="B24" s="39"/>
      <c r="C24" s="39"/>
      <c r="D24" s="191"/>
      <c r="E24" s="200"/>
      <c r="F24" s="39"/>
      <c r="G24" s="86"/>
      <c r="H24" s="201"/>
      <c r="I24" s="202">
        <f t="shared" si="3"/>
        <v>0</v>
      </c>
    </row>
    <row r="25" spans="1:9" ht="12.75">
      <c r="A25" s="193" t="s">
        <v>43</v>
      </c>
      <c r="B25" s="42">
        <v>360</v>
      </c>
      <c r="C25" s="42">
        <v>285</v>
      </c>
      <c r="D25" s="194">
        <v>249</v>
      </c>
      <c r="E25" s="199">
        <f>(D25-B25)/B25</f>
        <v>-0.30833333333333335</v>
      </c>
      <c r="F25" s="46">
        <f>D25-B25</f>
        <v>-111</v>
      </c>
      <c r="G25" s="86"/>
      <c r="H25" s="201">
        <f t="shared" si="2"/>
        <v>-0.12631578947368421</v>
      </c>
      <c r="I25" s="202">
        <f t="shared" si="3"/>
        <v>-36</v>
      </c>
    </row>
    <row r="26" spans="1:9" ht="12.75">
      <c r="A26" s="193" t="s">
        <v>44</v>
      </c>
      <c r="B26" s="42">
        <v>0</v>
      </c>
      <c r="C26" s="42">
        <v>0</v>
      </c>
      <c r="D26" s="194">
        <v>0</v>
      </c>
      <c r="E26" s="199">
        <v>0</v>
      </c>
      <c r="F26" s="46">
        <f>D26-B26</f>
        <v>0</v>
      </c>
      <c r="G26" s="86"/>
      <c r="H26" s="201"/>
      <c r="I26" s="202">
        <f t="shared" si="3"/>
        <v>0</v>
      </c>
    </row>
    <row r="27" spans="1:9" ht="12.75">
      <c r="A27" s="193" t="s">
        <v>45</v>
      </c>
      <c r="B27" s="43">
        <v>58998</v>
      </c>
      <c r="C27" s="43">
        <v>81764</v>
      </c>
      <c r="D27" s="197">
        <v>62727</v>
      </c>
      <c r="E27" s="199">
        <f>(D27-B27)/B27</f>
        <v>0.0632055323909285</v>
      </c>
      <c r="F27" s="46">
        <f>D27-B27</f>
        <v>3729</v>
      </c>
      <c r="G27" s="86"/>
      <c r="H27" s="201">
        <f t="shared" si="2"/>
        <v>-0.2328286287363632</v>
      </c>
      <c r="I27" s="202">
        <f t="shared" si="3"/>
        <v>-19037</v>
      </c>
    </row>
    <row r="28" spans="1:9" ht="12.75">
      <c r="A28" s="192" t="s">
        <v>46</v>
      </c>
      <c r="B28" s="44">
        <v>59358</v>
      </c>
      <c r="C28" s="44">
        <v>82049</v>
      </c>
      <c r="D28" s="196">
        <v>62976</v>
      </c>
      <c r="E28" s="199">
        <f>(D28-B28)/B28</f>
        <v>0.06095218841605175</v>
      </c>
      <c r="F28" s="46">
        <f>D28-B28</f>
        <v>3618</v>
      </c>
      <c r="G28" s="86"/>
      <c r="H28" s="201">
        <f t="shared" si="2"/>
        <v>-0.23245865275627978</v>
      </c>
      <c r="I28" s="202">
        <f t="shared" si="3"/>
        <v>-19073</v>
      </c>
    </row>
    <row r="29" spans="1:9" ht="12.75">
      <c r="A29" s="190"/>
      <c r="B29" s="42"/>
      <c r="C29" s="42"/>
      <c r="D29" s="194"/>
      <c r="E29" s="199"/>
      <c r="F29" s="46"/>
      <c r="G29" s="86"/>
      <c r="H29" s="201"/>
      <c r="I29" s="202">
        <f t="shared" si="3"/>
        <v>0</v>
      </c>
    </row>
    <row r="30" spans="1:9" ht="12.75">
      <c r="A30" s="190"/>
      <c r="B30" s="42"/>
      <c r="C30" s="42"/>
      <c r="D30" s="194"/>
      <c r="E30" s="199"/>
      <c r="F30" s="46"/>
      <c r="G30" s="86"/>
      <c r="H30" s="201"/>
      <c r="I30" s="202">
        <f t="shared" si="3"/>
        <v>0</v>
      </c>
    </row>
    <row r="31" spans="1:9" ht="12.75">
      <c r="A31" s="193" t="s">
        <v>47</v>
      </c>
      <c r="B31" s="42">
        <v>800</v>
      </c>
      <c r="C31" s="42">
        <v>500</v>
      </c>
      <c r="D31" s="194">
        <v>500</v>
      </c>
      <c r="E31" s="199">
        <v>0</v>
      </c>
      <c r="F31" s="46">
        <f>D31-B31</f>
        <v>-300</v>
      </c>
      <c r="G31" s="20"/>
      <c r="H31" s="201">
        <f>I31/C31</f>
        <v>0</v>
      </c>
      <c r="I31" s="202">
        <f>(D31-C31)</f>
        <v>0</v>
      </c>
    </row>
    <row r="32" spans="1:9" ht="12.75">
      <c r="A32" s="190"/>
      <c r="B32" s="42"/>
      <c r="C32" s="42"/>
      <c r="D32" s="194"/>
      <c r="E32" s="199"/>
      <c r="F32" s="46"/>
      <c r="G32" s="20"/>
      <c r="H32" s="201"/>
      <c r="I32" s="202">
        <f t="shared" si="3"/>
        <v>0</v>
      </c>
    </row>
    <row r="33" spans="1:9" ht="12.75">
      <c r="A33" s="192" t="s">
        <v>48</v>
      </c>
      <c r="B33" s="42"/>
      <c r="C33" s="42"/>
      <c r="D33" s="194"/>
      <c r="E33" s="199"/>
      <c r="F33" s="46"/>
      <c r="G33" s="20"/>
      <c r="H33" s="201"/>
      <c r="I33" s="202">
        <f t="shared" si="3"/>
        <v>0</v>
      </c>
    </row>
    <row r="34" spans="1:9" ht="12.75">
      <c r="A34" s="193" t="s">
        <v>49</v>
      </c>
      <c r="B34" s="42">
        <v>0</v>
      </c>
      <c r="C34" s="42">
        <v>0</v>
      </c>
      <c r="D34" s="194">
        <v>0</v>
      </c>
      <c r="E34" s="199">
        <v>0</v>
      </c>
      <c r="F34" s="46">
        <f aca="true" t="shared" si="4" ref="F34:F43">D34-B34</f>
        <v>0</v>
      </c>
      <c r="G34" s="20"/>
      <c r="H34" s="201"/>
      <c r="I34" s="202">
        <f t="shared" si="3"/>
        <v>0</v>
      </c>
    </row>
    <row r="35" spans="1:9" ht="12.75">
      <c r="A35" s="193" t="s">
        <v>50</v>
      </c>
      <c r="B35" s="42">
        <v>0</v>
      </c>
      <c r="C35" s="42">
        <v>0</v>
      </c>
      <c r="D35" s="194">
        <v>0</v>
      </c>
      <c r="E35" s="199">
        <v>0</v>
      </c>
      <c r="F35" s="46">
        <f t="shared" si="4"/>
        <v>0</v>
      </c>
      <c r="G35" s="20"/>
      <c r="H35" s="201"/>
      <c r="I35" s="202">
        <f t="shared" si="3"/>
        <v>0</v>
      </c>
    </row>
    <row r="36" spans="1:9" ht="12.75">
      <c r="A36" s="193" t="s">
        <v>51</v>
      </c>
      <c r="B36" s="42">
        <v>22323</v>
      </c>
      <c r="C36" s="42">
        <v>22773</v>
      </c>
      <c r="D36" s="194">
        <v>22773</v>
      </c>
      <c r="E36" s="199">
        <f aca="true" t="shared" si="5" ref="E36:E43">(D36-B36)/B36</f>
        <v>0.020158580835909153</v>
      </c>
      <c r="F36" s="46">
        <f t="shared" si="4"/>
        <v>450</v>
      </c>
      <c r="G36" s="20"/>
      <c r="H36" s="201">
        <f t="shared" si="2"/>
        <v>0</v>
      </c>
      <c r="I36" s="202">
        <f t="shared" si="3"/>
        <v>0</v>
      </c>
    </row>
    <row r="37" spans="1:9" ht="12.75">
      <c r="A37" s="193" t="s">
        <v>52</v>
      </c>
      <c r="B37" s="42">
        <v>1127300</v>
      </c>
      <c r="C37" s="42">
        <v>1127300</v>
      </c>
      <c r="D37" s="194">
        <v>1127300</v>
      </c>
      <c r="E37" s="199">
        <f t="shared" si="5"/>
        <v>0</v>
      </c>
      <c r="F37" s="46">
        <f t="shared" si="4"/>
        <v>0</v>
      </c>
      <c r="G37" s="20"/>
      <c r="H37" s="201">
        <f t="shared" si="2"/>
        <v>0</v>
      </c>
      <c r="I37" s="202">
        <f t="shared" si="3"/>
        <v>0</v>
      </c>
    </row>
    <row r="38" spans="1:9" ht="12.75">
      <c r="A38" s="193" t="s">
        <v>53</v>
      </c>
      <c r="B38" s="42">
        <v>614024</v>
      </c>
      <c r="C38" s="42">
        <v>614048</v>
      </c>
      <c r="D38" s="194">
        <v>614048</v>
      </c>
      <c r="E38" s="199">
        <f t="shared" si="5"/>
        <v>3.908642007478535E-05</v>
      </c>
      <c r="F38" s="46">
        <f t="shared" si="4"/>
        <v>24</v>
      </c>
      <c r="G38" s="20"/>
      <c r="H38" s="201">
        <f t="shared" si="2"/>
        <v>0</v>
      </c>
      <c r="I38" s="202">
        <f t="shared" si="3"/>
        <v>0</v>
      </c>
    </row>
    <row r="39" spans="1:9" ht="12.75">
      <c r="A39" s="193" t="s">
        <v>54</v>
      </c>
      <c r="B39" s="42">
        <v>3153</v>
      </c>
      <c r="C39" s="42">
        <v>3267</v>
      </c>
      <c r="D39" s="194">
        <v>3317</v>
      </c>
      <c r="E39" s="199">
        <f t="shared" si="5"/>
        <v>0.0520139549635268</v>
      </c>
      <c r="F39" s="46">
        <f t="shared" si="4"/>
        <v>164</v>
      </c>
      <c r="G39" s="20"/>
      <c r="H39" s="201">
        <f t="shared" si="2"/>
        <v>0.015304560759106214</v>
      </c>
      <c r="I39" s="202">
        <f t="shared" si="3"/>
        <v>50</v>
      </c>
    </row>
    <row r="40" spans="1:9" ht="12.75">
      <c r="A40" s="192" t="s">
        <v>55</v>
      </c>
      <c r="B40" s="42">
        <v>25476</v>
      </c>
      <c r="C40" s="42">
        <v>26040</v>
      </c>
      <c r="D40" s="194">
        <v>26090</v>
      </c>
      <c r="E40" s="199">
        <f t="shared" si="5"/>
        <v>0.024101114774689906</v>
      </c>
      <c r="F40" s="46">
        <f t="shared" si="4"/>
        <v>614</v>
      </c>
      <c r="G40" s="20"/>
      <c r="H40" s="201">
        <f t="shared" si="2"/>
        <v>0.0019201228878648233</v>
      </c>
      <c r="I40" s="202">
        <f t="shared" si="3"/>
        <v>50</v>
      </c>
    </row>
    <row r="41" spans="1:9" ht="12.75">
      <c r="A41" s="193" t="s">
        <v>56</v>
      </c>
      <c r="B41" s="42">
        <v>286828</v>
      </c>
      <c r="C41" s="42">
        <v>256418</v>
      </c>
      <c r="D41" s="194">
        <v>249869</v>
      </c>
      <c r="E41" s="199">
        <f t="shared" si="5"/>
        <v>-0.12885422622617038</v>
      </c>
      <c r="F41" s="46">
        <f t="shared" si="4"/>
        <v>-36959</v>
      </c>
      <c r="G41" s="20"/>
      <c r="H41" s="201">
        <f t="shared" si="2"/>
        <v>-0.0255403286820738</v>
      </c>
      <c r="I41" s="202">
        <f t="shared" si="3"/>
        <v>-6549</v>
      </c>
    </row>
    <row r="42" spans="1:9" ht="12.75">
      <c r="A42" s="192" t="s">
        <v>57</v>
      </c>
      <c r="B42" s="44">
        <v>312304</v>
      </c>
      <c r="C42" s="44">
        <v>282458</v>
      </c>
      <c r="D42" s="196">
        <v>275959</v>
      </c>
      <c r="E42" s="199">
        <f t="shared" si="5"/>
        <v>-0.11637699164916235</v>
      </c>
      <c r="F42" s="46">
        <f t="shared" si="4"/>
        <v>-36345</v>
      </c>
      <c r="G42" s="21"/>
      <c r="H42" s="201">
        <f t="shared" si="2"/>
        <v>-0.023008730501525892</v>
      </c>
      <c r="I42" s="202">
        <f t="shared" si="3"/>
        <v>-6499</v>
      </c>
    </row>
    <row r="43" spans="1:9" ht="12.75">
      <c r="A43" s="252" t="s">
        <v>58</v>
      </c>
      <c r="B43" s="334">
        <v>372462</v>
      </c>
      <c r="C43" s="334">
        <v>365007</v>
      </c>
      <c r="D43" s="335">
        <v>339435</v>
      </c>
      <c r="E43" s="332">
        <f t="shared" si="5"/>
        <v>-0.08867213299611773</v>
      </c>
      <c r="F43" s="253">
        <f t="shared" si="4"/>
        <v>-33027</v>
      </c>
      <c r="G43" s="336"/>
      <c r="H43" s="204">
        <f t="shared" si="2"/>
        <v>-0.07005893037667771</v>
      </c>
      <c r="I43" s="205">
        <f t="shared" si="3"/>
        <v>-25572</v>
      </c>
    </row>
    <row r="44" spans="1:9" ht="12.75">
      <c r="A44" s="18" t="s">
        <v>59</v>
      </c>
      <c r="B44" s="12"/>
      <c r="C44" s="12"/>
      <c r="D44" s="12"/>
      <c r="E44" s="6"/>
      <c r="F44" s="6"/>
      <c r="G44" s="6"/>
      <c r="H44" s="40"/>
      <c r="I44" s="36"/>
    </row>
    <row r="45" spans="1:9" ht="24">
      <c r="A45" s="38" t="s">
        <v>60</v>
      </c>
      <c r="B45" s="41">
        <v>3561</v>
      </c>
      <c r="C45" s="41">
        <v>3562</v>
      </c>
      <c r="D45" s="41">
        <v>3540</v>
      </c>
      <c r="E45" s="40">
        <f>(D45-B45)/B45</f>
        <v>-0.005897219882055603</v>
      </c>
      <c r="F45" s="36">
        <f>D45-B45</f>
        <v>-21</v>
      </c>
      <c r="G45" s="6"/>
      <c r="H45" s="40">
        <f>I45/C45</f>
        <v>-0.006176305446378439</v>
      </c>
      <c r="I45" s="36">
        <f>(D45-C45)</f>
        <v>-22</v>
      </c>
    </row>
    <row r="47" spans="1:8" ht="12.75">
      <c r="A47" s="23"/>
      <c r="B47" s="6"/>
      <c r="C47" s="6"/>
      <c r="D47" s="6"/>
      <c r="E47" s="6"/>
      <c r="F47" s="6"/>
      <c r="G47" s="6"/>
      <c r="H47" s="6"/>
    </row>
    <row r="48" spans="1:8" ht="12.75">
      <c r="A48" s="23"/>
      <c r="B48" s="6"/>
      <c r="C48" s="6"/>
      <c r="D48" s="6"/>
      <c r="E48" s="6"/>
      <c r="F48" s="6"/>
      <c r="G48" s="6"/>
      <c r="H48" s="6"/>
    </row>
    <row r="49" spans="1:6" ht="12.75">
      <c r="A49" s="23"/>
      <c r="B49" s="6"/>
      <c r="C49" s="6"/>
      <c r="D49" s="6"/>
      <c r="E49" s="6"/>
      <c r="F49" s="6"/>
    </row>
    <row r="50" spans="1:6" ht="12.75">
      <c r="A50" s="23"/>
      <c r="B50" s="6"/>
      <c r="C50" s="6"/>
      <c r="D50" s="6"/>
      <c r="E50" s="6"/>
      <c r="F50" s="6"/>
    </row>
    <row r="51" spans="1:6" ht="12.75">
      <c r="A51" s="23"/>
      <c r="B51" s="6"/>
      <c r="C51" s="6"/>
      <c r="D51" s="6"/>
      <c r="E51" s="6"/>
      <c r="F51" s="6"/>
    </row>
    <row r="77" ht="12.75">
      <c r="G77">
        <v>9605989</v>
      </c>
    </row>
    <row r="79" ht="12.75">
      <c r="G79">
        <v>9605989</v>
      </c>
    </row>
    <row r="80" ht="12.75">
      <c r="F80">
        <v>608830</v>
      </c>
    </row>
    <row r="81" spans="6:7" ht="12.75">
      <c r="F81">
        <v>104380</v>
      </c>
      <c r="G81">
        <v>1700</v>
      </c>
    </row>
    <row r="82" spans="6:7" ht="12.75">
      <c r="F82">
        <v>504450</v>
      </c>
      <c r="G82">
        <v>6675</v>
      </c>
    </row>
    <row r="83" ht="12.75">
      <c r="G83">
        <v>4975</v>
      </c>
    </row>
    <row r="84" ht="12.75">
      <c r="F84">
        <v>4275</v>
      </c>
    </row>
    <row r="85" ht="12.75">
      <c r="F85">
        <v>12107</v>
      </c>
    </row>
    <row r="86" ht="12.75">
      <c r="F86">
        <v>7832</v>
      </c>
    </row>
  </sheetData>
  <sheetProtection/>
  <mergeCells count="5">
    <mergeCell ref="A1:I1"/>
    <mergeCell ref="A2:I2"/>
    <mergeCell ref="A3:I3"/>
    <mergeCell ref="E4:F4"/>
    <mergeCell ref="H4:I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63.140625" style="6" bestFit="1" customWidth="1"/>
    <col min="2" max="3" width="10.28125" style="6" customWidth="1"/>
    <col min="4" max="5" width="10.8515625" style="6" customWidth="1"/>
    <col min="6" max="6" width="8.57421875" style="6" bestFit="1" customWidth="1"/>
    <col min="7" max="7" width="10.421875" style="22" bestFit="1" customWidth="1"/>
    <col min="8" max="8" width="2.00390625" style="6" customWidth="1"/>
    <col min="9" max="16384" width="9.140625" style="6" customWidth="1"/>
  </cols>
  <sheetData>
    <row r="1" spans="1:10" ht="15">
      <c r="A1" s="355" t="s">
        <v>96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5">
      <c r="A2" s="355" t="s">
        <v>98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5">
      <c r="A3" s="355" t="s">
        <v>26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2">
      <c r="A4" s="209"/>
      <c r="B4" s="210"/>
      <c r="C4" s="210"/>
      <c r="D4" s="210"/>
      <c r="E4" s="211"/>
      <c r="F4" s="234" t="s">
        <v>202</v>
      </c>
      <c r="G4" s="219"/>
      <c r="H4" s="220"/>
      <c r="I4" s="218" t="s">
        <v>204</v>
      </c>
      <c r="J4" s="221"/>
    </row>
    <row r="5" spans="1:10" ht="12">
      <c r="A5" s="82"/>
      <c r="B5" s="228">
        <v>41090</v>
      </c>
      <c r="C5" s="228">
        <v>41364</v>
      </c>
      <c r="D5" s="228" t="s">
        <v>201</v>
      </c>
      <c r="E5" s="229" t="s">
        <v>203</v>
      </c>
      <c r="F5" s="241" t="s">
        <v>17</v>
      </c>
      <c r="G5" s="231" t="s">
        <v>18</v>
      </c>
      <c r="H5" s="131"/>
      <c r="I5" s="230" t="s">
        <v>17</v>
      </c>
      <c r="J5" s="232" t="s">
        <v>18</v>
      </c>
    </row>
    <row r="6" spans="1:10" ht="12">
      <c r="A6" s="212" t="s">
        <v>99</v>
      </c>
      <c r="B6" s="213"/>
      <c r="C6" s="213"/>
      <c r="D6" s="213"/>
      <c r="E6" s="214"/>
      <c r="F6" s="235"/>
      <c r="G6" s="222"/>
      <c r="H6" s="86"/>
      <c r="I6" s="86"/>
      <c r="J6" s="88"/>
    </row>
    <row r="7" spans="1:10" ht="12.75">
      <c r="A7" s="151" t="s">
        <v>100</v>
      </c>
      <c r="B7" s="45">
        <v>171096</v>
      </c>
      <c r="C7" s="45">
        <v>92217</v>
      </c>
      <c r="D7" s="45">
        <v>181432</v>
      </c>
      <c r="E7" s="215">
        <f>D7-C7</f>
        <v>89215</v>
      </c>
      <c r="F7" s="236">
        <f>(D7-B7)/B7</f>
        <v>0.06041052976106981</v>
      </c>
      <c r="G7" s="32">
        <f aca="true" t="shared" si="0" ref="G7:G14">D7-B7</f>
        <v>10336</v>
      </c>
      <c r="H7" s="86"/>
      <c r="I7" s="223">
        <f>J7/C7</f>
        <v>-0.03255365062840908</v>
      </c>
      <c r="J7" s="224">
        <f>E7-C7</f>
        <v>-3002</v>
      </c>
    </row>
    <row r="8" spans="1:10" ht="12.75">
      <c r="A8" s="151" t="s">
        <v>101</v>
      </c>
      <c r="B8" s="45">
        <v>0</v>
      </c>
      <c r="C8" s="45">
        <v>0</v>
      </c>
      <c r="D8" s="45">
        <v>0</v>
      </c>
      <c r="E8" s="215">
        <f aca="true" t="shared" si="1" ref="E8:E42">D8-C8</f>
        <v>0</v>
      </c>
      <c r="F8" s="236">
        <v>0</v>
      </c>
      <c r="G8" s="32">
        <f t="shared" si="0"/>
        <v>0</v>
      </c>
      <c r="H8" s="86"/>
      <c r="I8" s="223"/>
      <c r="J8" s="224">
        <f aca="true" t="shared" si="2" ref="J8:J42">E8-C8</f>
        <v>0</v>
      </c>
    </row>
    <row r="9" spans="1:10" ht="12.75">
      <c r="A9" s="151" t="s">
        <v>102</v>
      </c>
      <c r="B9" s="45">
        <v>151</v>
      </c>
      <c r="C9" s="45">
        <v>17</v>
      </c>
      <c r="D9" s="45">
        <v>29</v>
      </c>
      <c r="E9" s="215">
        <f t="shared" si="1"/>
        <v>12</v>
      </c>
      <c r="F9" s="236">
        <f aca="true" t="shared" si="3" ref="F9:F15">(D9-B9)/B9</f>
        <v>-0.8079470198675497</v>
      </c>
      <c r="G9" s="32">
        <f t="shared" si="0"/>
        <v>-122</v>
      </c>
      <c r="H9" s="86"/>
      <c r="I9" s="223">
        <f aca="true" t="shared" si="4" ref="I9:I42">J9/C9</f>
        <v>-0.29411764705882354</v>
      </c>
      <c r="J9" s="224">
        <f t="shared" si="2"/>
        <v>-5</v>
      </c>
    </row>
    <row r="10" spans="1:10" ht="12.75">
      <c r="A10" s="151" t="s">
        <v>103</v>
      </c>
      <c r="B10" s="45">
        <v>75</v>
      </c>
      <c r="C10" s="45">
        <v>28</v>
      </c>
      <c r="D10" s="45">
        <v>56</v>
      </c>
      <c r="E10" s="215">
        <f t="shared" si="1"/>
        <v>28</v>
      </c>
      <c r="F10" s="236">
        <f t="shared" si="3"/>
        <v>-0.25333333333333335</v>
      </c>
      <c r="G10" s="32">
        <f t="shared" si="0"/>
        <v>-19</v>
      </c>
      <c r="H10" s="86"/>
      <c r="I10" s="223">
        <f t="shared" si="4"/>
        <v>0</v>
      </c>
      <c r="J10" s="224">
        <f t="shared" si="2"/>
        <v>0</v>
      </c>
    </row>
    <row r="11" spans="1:10" ht="12.75">
      <c r="A11" s="151" t="s">
        <v>104</v>
      </c>
      <c r="B11" s="45">
        <v>280</v>
      </c>
      <c r="C11" s="45">
        <v>100</v>
      </c>
      <c r="D11" s="45">
        <v>197</v>
      </c>
      <c r="E11" s="215">
        <f t="shared" si="1"/>
        <v>97</v>
      </c>
      <c r="F11" s="236">
        <f t="shared" si="3"/>
        <v>-0.29642857142857143</v>
      </c>
      <c r="G11" s="32">
        <f t="shared" si="0"/>
        <v>-83</v>
      </c>
      <c r="H11" s="86"/>
      <c r="I11" s="223">
        <f t="shared" si="4"/>
        <v>-0.03</v>
      </c>
      <c r="J11" s="224">
        <f t="shared" si="2"/>
        <v>-3</v>
      </c>
    </row>
    <row r="12" spans="1:10" ht="12.75">
      <c r="A12" s="151" t="s">
        <v>105</v>
      </c>
      <c r="B12" s="45">
        <v>-1</v>
      </c>
      <c r="C12" s="45">
        <v>3</v>
      </c>
      <c r="D12" s="45">
        <v>9</v>
      </c>
      <c r="E12" s="215">
        <f t="shared" si="1"/>
        <v>6</v>
      </c>
      <c r="F12" s="236">
        <f t="shared" si="3"/>
        <v>-10</v>
      </c>
      <c r="G12" s="32">
        <f t="shared" si="0"/>
        <v>10</v>
      </c>
      <c r="H12" s="86"/>
      <c r="I12" s="223">
        <f t="shared" si="4"/>
        <v>1</v>
      </c>
      <c r="J12" s="224">
        <f t="shared" si="2"/>
        <v>3</v>
      </c>
    </row>
    <row r="13" spans="1:10" ht="12.75">
      <c r="A13" s="151" t="s">
        <v>106</v>
      </c>
      <c r="B13" s="45">
        <v>0</v>
      </c>
      <c r="C13" s="45">
        <v>23</v>
      </c>
      <c r="D13" s="45">
        <v>48</v>
      </c>
      <c r="E13" s="215">
        <f t="shared" si="1"/>
        <v>25</v>
      </c>
      <c r="F13" s="236">
        <v>0</v>
      </c>
      <c r="G13" s="32">
        <f t="shared" si="0"/>
        <v>48</v>
      </c>
      <c r="H13" s="86"/>
      <c r="I13" s="223">
        <f t="shared" si="4"/>
        <v>0.08695652173913043</v>
      </c>
      <c r="J13" s="224">
        <f t="shared" si="2"/>
        <v>2</v>
      </c>
    </row>
    <row r="14" spans="1:10" ht="12.75">
      <c r="A14" s="151" t="s">
        <v>107</v>
      </c>
      <c r="B14" s="45">
        <v>6109</v>
      </c>
      <c r="C14" s="45">
        <v>3161</v>
      </c>
      <c r="D14" s="45">
        <v>6608</v>
      </c>
      <c r="E14" s="215">
        <f t="shared" si="1"/>
        <v>3447</v>
      </c>
      <c r="F14" s="236">
        <f t="shared" si="3"/>
        <v>0.0816827631363562</v>
      </c>
      <c r="G14" s="32">
        <f t="shared" si="0"/>
        <v>499</v>
      </c>
      <c r="H14" s="86"/>
      <c r="I14" s="223">
        <f t="shared" si="4"/>
        <v>0.09047769693135084</v>
      </c>
      <c r="J14" s="224">
        <f t="shared" si="2"/>
        <v>286</v>
      </c>
    </row>
    <row r="15" spans="1:10" ht="12.75">
      <c r="A15" s="212" t="s">
        <v>108</v>
      </c>
      <c r="B15" s="45">
        <v>177710</v>
      </c>
      <c r="C15" s="45">
        <v>95549</v>
      </c>
      <c r="D15" s="45">
        <v>188379</v>
      </c>
      <c r="E15" s="215">
        <f t="shared" si="1"/>
        <v>92830</v>
      </c>
      <c r="F15" s="236">
        <f t="shared" si="3"/>
        <v>0.06003601373023465</v>
      </c>
      <c r="G15" s="32">
        <f>D15-B15</f>
        <v>10669</v>
      </c>
      <c r="H15" s="86"/>
      <c r="I15" s="223">
        <f t="shared" si="4"/>
        <v>-0.028456603418141477</v>
      </c>
      <c r="J15" s="224">
        <f t="shared" si="2"/>
        <v>-2719</v>
      </c>
    </row>
    <row r="16" spans="1:10" ht="12.75">
      <c r="A16" s="97"/>
      <c r="B16" s="45"/>
      <c r="C16" s="45"/>
      <c r="D16" s="45"/>
      <c r="E16" s="215">
        <f t="shared" si="1"/>
        <v>0</v>
      </c>
      <c r="F16" s="237"/>
      <c r="G16" s="33"/>
      <c r="H16" s="86"/>
      <c r="I16" s="223"/>
      <c r="J16" s="224">
        <f t="shared" si="2"/>
        <v>0</v>
      </c>
    </row>
    <row r="17" spans="1:10" ht="12.75">
      <c r="A17" s="212" t="s">
        <v>67</v>
      </c>
      <c r="B17" s="45"/>
      <c r="C17" s="45"/>
      <c r="D17" s="45"/>
      <c r="E17" s="215">
        <f t="shared" si="1"/>
        <v>0</v>
      </c>
      <c r="F17" s="237"/>
      <c r="G17" s="33"/>
      <c r="H17" s="86"/>
      <c r="I17" s="223"/>
      <c r="J17" s="224">
        <f t="shared" si="2"/>
        <v>0</v>
      </c>
    </row>
    <row r="18" spans="1:10" ht="12.75">
      <c r="A18" s="151" t="s">
        <v>109</v>
      </c>
      <c r="B18" s="45">
        <v>64332</v>
      </c>
      <c r="C18" s="45">
        <v>31489</v>
      </c>
      <c r="D18" s="45">
        <v>65951</v>
      </c>
      <c r="E18" s="215">
        <f t="shared" si="1"/>
        <v>34462</v>
      </c>
      <c r="F18" s="236">
        <f>(D18-B18)/B18</f>
        <v>0.025166324690667163</v>
      </c>
      <c r="G18" s="32">
        <f aca="true" t="shared" si="5" ref="G18:G27">D18-B18</f>
        <v>1619</v>
      </c>
      <c r="H18" s="86"/>
      <c r="I18" s="223">
        <f t="shared" si="4"/>
        <v>0.09441392232208072</v>
      </c>
      <c r="J18" s="224">
        <f t="shared" si="2"/>
        <v>2973</v>
      </c>
    </row>
    <row r="19" spans="1:10" ht="12.75">
      <c r="A19" s="151" t="s">
        <v>110</v>
      </c>
      <c r="B19" s="45">
        <v>8</v>
      </c>
      <c r="C19" s="45">
        <v>3</v>
      </c>
      <c r="D19" s="45">
        <v>5</v>
      </c>
      <c r="E19" s="215">
        <f t="shared" si="1"/>
        <v>2</v>
      </c>
      <c r="F19" s="236">
        <f>(D19-B19)/B19</f>
        <v>-0.375</v>
      </c>
      <c r="G19" s="32">
        <f t="shared" si="5"/>
        <v>-3</v>
      </c>
      <c r="H19" s="86"/>
      <c r="I19" s="223">
        <f t="shared" si="4"/>
        <v>-0.3333333333333333</v>
      </c>
      <c r="J19" s="224">
        <f t="shared" si="2"/>
        <v>-1</v>
      </c>
    </row>
    <row r="20" spans="1:10" ht="12.75">
      <c r="A20" s="151" t="s">
        <v>111</v>
      </c>
      <c r="B20" s="45">
        <v>14</v>
      </c>
      <c r="C20" s="45">
        <v>6</v>
      </c>
      <c r="D20" s="45">
        <v>10</v>
      </c>
      <c r="E20" s="215">
        <f t="shared" si="1"/>
        <v>4</v>
      </c>
      <c r="F20" s="236">
        <v>0</v>
      </c>
      <c r="G20" s="32">
        <f t="shared" si="5"/>
        <v>-4</v>
      </c>
      <c r="H20" s="86"/>
      <c r="I20" s="223">
        <f t="shared" si="4"/>
        <v>-0.3333333333333333</v>
      </c>
      <c r="J20" s="224">
        <f t="shared" si="2"/>
        <v>-2</v>
      </c>
    </row>
    <row r="21" spans="1:10" ht="12.75">
      <c r="A21" s="151" t="s">
        <v>112</v>
      </c>
      <c r="B21" s="45">
        <v>6772</v>
      </c>
      <c r="C21" s="45">
        <v>3400</v>
      </c>
      <c r="D21" s="45">
        <v>6975</v>
      </c>
      <c r="E21" s="215">
        <f t="shared" si="1"/>
        <v>3575</v>
      </c>
      <c r="F21" s="236">
        <f>(D21-B21)/B21</f>
        <v>0.029976373301831068</v>
      </c>
      <c r="G21" s="32">
        <f t="shared" si="5"/>
        <v>203</v>
      </c>
      <c r="H21" s="86"/>
      <c r="I21" s="223">
        <f t="shared" si="4"/>
        <v>0.051470588235294115</v>
      </c>
      <c r="J21" s="224">
        <f t="shared" si="2"/>
        <v>175</v>
      </c>
    </row>
    <row r="22" spans="1:10" ht="12.75">
      <c r="A22" s="151" t="s">
        <v>113</v>
      </c>
      <c r="B22" s="45">
        <v>0</v>
      </c>
      <c r="C22" s="45">
        <v>0</v>
      </c>
      <c r="D22" s="45">
        <v>0</v>
      </c>
      <c r="E22" s="215">
        <f t="shared" si="1"/>
        <v>0</v>
      </c>
      <c r="F22" s="236">
        <v>0</v>
      </c>
      <c r="G22" s="32">
        <f t="shared" si="5"/>
        <v>0</v>
      </c>
      <c r="H22" s="86"/>
      <c r="I22" s="223"/>
      <c r="J22" s="224">
        <f t="shared" si="2"/>
        <v>0</v>
      </c>
    </row>
    <row r="23" spans="1:10" ht="12.75">
      <c r="A23" s="151" t="s">
        <v>114</v>
      </c>
      <c r="B23" s="45">
        <v>6772</v>
      </c>
      <c r="C23" s="45">
        <v>3400</v>
      </c>
      <c r="D23" s="45">
        <v>6975</v>
      </c>
      <c r="E23" s="215">
        <f t="shared" si="1"/>
        <v>3575</v>
      </c>
      <c r="F23" s="236">
        <f>(D23-B23)/B23</f>
        <v>0.029976373301831068</v>
      </c>
      <c r="G23" s="32">
        <f t="shared" si="5"/>
        <v>203</v>
      </c>
      <c r="H23" s="86"/>
      <c r="I23" s="223">
        <f t="shared" si="4"/>
        <v>0.051470588235294115</v>
      </c>
      <c r="J23" s="224">
        <f t="shared" si="2"/>
        <v>175</v>
      </c>
    </row>
    <row r="24" spans="1:10" ht="12.75">
      <c r="A24" s="151" t="s">
        <v>115</v>
      </c>
      <c r="B24" s="45">
        <v>1691</v>
      </c>
      <c r="C24" s="45">
        <v>824</v>
      </c>
      <c r="D24" s="45">
        <v>1587</v>
      </c>
      <c r="E24" s="215">
        <f t="shared" si="1"/>
        <v>763</v>
      </c>
      <c r="F24" s="236">
        <f>(D24-B24)/B24</f>
        <v>-0.06150206978119456</v>
      </c>
      <c r="G24" s="32">
        <f t="shared" si="5"/>
        <v>-104</v>
      </c>
      <c r="H24" s="86"/>
      <c r="I24" s="223">
        <f t="shared" si="4"/>
        <v>-0.07402912621359223</v>
      </c>
      <c r="J24" s="224">
        <f t="shared" si="2"/>
        <v>-61</v>
      </c>
    </row>
    <row r="25" spans="1:10" ht="12.75">
      <c r="A25" s="151" t="s">
        <v>116</v>
      </c>
      <c r="B25" s="45">
        <v>0</v>
      </c>
      <c r="C25" s="45">
        <v>0</v>
      </c>
      <c r="D25" s="45">
        <v>0</v>
      </c>
      <c r="E25" s="215">
        <f t="shared" si="1"/>
        <v>0</v>
      </c>
      <c r="F25" s="236">
        <v>0</v>
      </c>
      <c r="G25" s="32">
        <f t="shared" si="5"/>
        <v>0</v>
      </c>
      <c r="H25" s="86"/>
      <c r="I25" s="223"/>
      <c r="J25" s="224">
        <f t="shared" si="2"/>
        <v>0</v>
      </c>
    </row>
    <row r="26" spans="1:10" ht="12.75">
      <c r="A26" s="151" t="s">
        <v>117</v>
      </c>
      <c r="B26" s="45">
        <v>135001</v>
      </c>
      <c r="C26" s="45">
        <v>69128</v>
      </c>
      <c r="D26" s="45">
        <v>138758</v>
      </c>
      <c r="E26" s="215">
        <f t="shared" si="1"/>
        <v>69630</v>
      </c>
      <c r="F26" s="236">
        <f>(D26-B26)/B26</f>
        <v>0.02782942348575196</v>
      </c>
      <c r="G26" s="32">
        <f t="shared" si="5"/>
        <v>3757</v>
      </c>
      <c r="H26" s="86"/>
      <c r="I26" s="223">
        <f t="shared" si="4"/>
        <v>0.007261890984839718</v>
      </c>
      <c r="J26" s="224">
        <f t="shared" si="2"/>
        <v>502</v>
      </c>
    </row>
    <row r="27" spans="1:10" ht="12.75">
      <c r="A27" s="212" t="s">
        <v>118</v>
      </c>
      <c r="B27" s="42">
        <v>207818</v>
      </c>
      <c r="C27" s="42">
        <v>104850</v>
      </c>
      <c r="D27" s="42">
        <v>213286</v>
      </c>
      <c r="E27" s="215">
        <f t="shared" si="1"/>
        <v>108436</v>
      </c>
      <c r="F27" s="236">
        <f>(D27-B27)/B27</f>
        <v>0.026311484087037696</v>
      </c>
      <c r="G27" s="32">
        <f t="shared" si="5"/>
        <v>5468</v>
      </c>
      <c r="H27" s="86"/>
      <c r="I27" s="223">
        <f t="shared" si="4"/>
        <v>0.03420123986647592</v>
      </c>
      <c r="J27" s="224">
        <f t="shared" si="2"/>
        <v>3586</v>
      </c>
    </row>
    <row r="28" spans="1:10" ht="12.75">
      <c r="A28" s="97"/>
      <c r="B28" s="42"/>
      <c r="C28" s="42"/>
      <c r="D28" s="42"/>
      <c r="E28" s="215">
        <f t="shared" si="1"/>
        <v>0</v>
      </c>
      <c r="F28" s="238"/>
      <c r="G28" s="34"/>
      <c r="H28" s="86"/>
      <c r="I28" s="223"/>
      <c r="J28" s="224">
        <f t="shared" si="2"/>
        <v>0</v>
      </c>
    </row>
    <row r="29" spans="1:10" ht="12.75">
      <c r="A29" s="151" t="s">
        <v>119</v>
      </c>
      <c r="B29" s="45">
        <v>-30108</v>
      </c>
      <c r="C29" s="45">
        <v>-9301</v>
      </c>
      <c r="D29" s="45">
        <v>-24907</v>
      </c>
      <c r="E29" s="215">
        <f t="shared" si="1"/>
        <v>-15606</v>
      </c>
      <c r="F29" s="236">
        <f>(D29-B29)/B29</f>
        <v>-0.17274478543908595</v>
      </c>
      <c r="G29" s="32">
        <f>D29-B29</f>
        <v>5201</v>
      </c>
      <c r="H29" s="86"/>
      <c r="I29" s="223">
        <f t="shared" si="4"/>
        <v>0.677884098484034</v>
      </c>
      <c r="J29" s="224">
        <f t="shared" si="2"/>
        <v>-6305</v>
      </c>
    </row>
    <row r="30" spans="1:10" ht="12.75">
      <c r="A30" s="97"/>
      <c r="B30" s="42"/>
      <c r="C30" s="42"/>
      <c r="D30" s="42"/>
      <c r="E30" s="215">
        <f t="shared" si="1"/>
        <v>0</v>
      </c>
      <c r="F30" s="238"/>
      <c r="G30" s="34"/>
      <c r="H30" s="86"/>
      <c r="I30" s="223"/>
      <c r="J30" s="224">
        <f t="shared" si="2"/>
        <v>0</v>
      </c>
    </row>
    <row r="31" spans="1:10" ht="12.75">
      <c r="A31" s="89" t="s">
        <v>120</v>
      </c>
      <c r="B31" s="45">
        <v>-10861</v>
      </c>
      <c r="C31" s="45">
        <v>-3239</v>
      </c>
      <c r="D31" s="45">
        <v>-9385</v>
      </c>
      <c r="E31" s="215">
        <f t="shared" si="1"/>
        <v>-6146</v>
      </c>
      <c r="F31" s="236">
        <f>(D31-B31)/B31</f>
        <v>-0.1358990884817236</v>
      </c>
      <c r="G31" s="32">
        <f>D31-B31</f>
        <v>1476</v>
      </c>
      <c r="H31" s="86"/>
      <c r="I31" s="223">
        <f t="shared" si="4"/>
        <v>0.8974992281568386</v>
      </c>
      <c r="J31" s="224">
        <f t="shared" si="2"/>
        <v>-2907</v>
      </c>
    </row>
    <row r="32" spans="1:10" ht="12.75">
      <c r="A32" s="97"/>
      <c r="B32" s="46"/>
      <c r="C32" s="46"/>
      <c r="D32" s="46"/>
      <c r="E32" s="215">
        <f t="shared" si="1"/>
        <v>0</v>
      </c>
      <c r="F32" s="239"/>
      <c r="G32" s="35"/>
      <c r="H32" s="86"/>
      <c r="I32" s="223"/>
      <c r="J32" s="224">
        <f t="shared" si="2"/>
        <v>0</v>
      </c>
    </row>
    <row r="33" spans="1:10" ht="12.75">
      <c r="A33" s="89" t="s">
        <v>121</v>
      </c>
      <c r="B33" s="47">
        <v>-19247</v>
      </c>
      <c r="C33" s="47">
        <v>-6062</v>
      </c>
      <c r="D33" s="47">
        <v>-15522</v>
      </c>
      <c r="E33" s="215">
        <f t="shared" si="1"/>
        <v>-9460</v>
      </c>
      <c r="F33" s="236">
        <f>(D33-B33)/B33</f>
        <v>-0.19353665506312673</v>
      </c>
      <c r="G33" s="32">
        <f>D33-B33</f>
        <v>3725</v>
      </c>
      <c r="H33" s="86"/>
      <c r="I33" s="223">
        <f t="shared" si="4"/>
        <v>0.5605410755526229</v>
      </c>
      <c r="J33" s="224">
        <f t="shared" si="2"/>
        <v>-3398</v>
      </c>
    </row>
    <row r="34" spans="1:10" ht="12.75">
      <c r="A34" s="97"/>
      <c r="B34" s="42"/>
      <c r="C34" s="42"/>
      <c r="D34" s="42"/>
      <c r="E34" s="215">
        <f t="shared" si="1"/>
        <v>0</v>
      </c>
      <c r="F34" s="238"/>
      <c r="G34" s="34"/>
      <c r="H34" s="86"/>
      <c r="I34" s="223"/>
      <c r="J34" s="224">
        <f t="shared" si="2"/>
        <v>0</v>
      </c>
    </row>
    <row r="35" spans="1:10" ht="12.75">
      <c r="A35" s="89" t="s">
        <v>122</v>
      </c>
      <c r="B35" s="47">
        <v>26</v>
      </c>
      <c r="C35" s="47">
        <v>7</v>
      </c>
      <c r="D35" s="47">
        <v>7</v>
      </c>
      <c r="E35" s="215">
        <f t="shared" si="1"/>
        <v>0</v>
      </c>
      <c r="F35" s="236">
        <v>0</v>
      </c>
      <c r="G35" s="32">
        <f>D35-B35</f>
        <v>-19</v>
      </c>
      <c r="H35" s="86"/>
      <c r="I35" s="223">
        <f t="shared" si="4"/>
        <v>-1</v>
      </c>
      <c r="J35" s="224">
        <f t="shared" si="2"/>
        <v>-7</v>
      </c>
    </row>
    <row r="36" spans="1:10" ht="12.75">
      <c r="A36" s="89" t="s">
        <v>120</v>
      </c>
      <c r="B36" s="47">
        <v>5</v>
      </c>
      <c r="C36" s="47">
        <v>2</v>
      </c>
      <c r="D36" s="47">
        <v>2</v>
      </c>
      <c r="E36" s="215">
        <f t="shared" si="1"/>
        <v>0</v>
      </c>
      <c r="F36" s="236">
        <v>0</v>
      </c>
      <c r="G36" s="32">
        <f>D36-B36</f>
        <v>-3</v>
      </c>
      <c r="H36" s="86"/>
      <c r="I36" s="223">
        <f t="shared" si="4"/>
        <v>-1</v>
      </c>
      <c r="J36" s="224">
        <f t="shared" si="2"/>
        <v>-2</v>
      </c>
    </row>
    <row r="37" spans="1:10" ht="12.75">
      <c r="A37" s="89" t="s">
        <v>123</v>
      </c>
      <c r="B37" s="42">
        <v>21</v>
      </c>
      <c r="C37" s="42">
        <v>5</v>
      </c>
      <c r="D37" s="42">
        <v>5</v>
      </c>
      <c r="E37" s="215">
        <f t="shared" si="1"/>
        <v>0</v>
      </c>
      <c r="F37" s="236">
        <v>0</v>
      </c>
      <c r="G37" s="32">
        <f>D37-B37</f>
        <v>-16</v>
      </c>
      <c r="H37" s="86"/>
      <c r="I37" s="223">
        <f t="shared" si="4"/>
        <v>-1</v>
      </c>
      <c r="J37" s="224">
        <f t="shared" si="2"/>
        <v>-5</v>
      </c>
    </row>
    <row r="38" spans="1:10" ht="12.75">
      <c r="A38" s="97"/>
      <c r="B38" s="42"/>
      <c r="C38" s="42"/>
      <c r="D38" s="42"/>
      <c r="E38" s="215">
        <f t="shared" si="1"/>
        <v>0</v>
      </c>
      <c r="F38" s="238"/>
      <c r="G38" s="34"/>
      <c r="H38" s="86"/>
      <c r="I38" s="223"/>
      <c r="J38" s="224">
        <f t="shared" si="2"/>
        <v>0</v>
      </c>
    </row>
    <row r="39" spans="1:10" ht="12.75">
      <c r="A39" s="89" t="s">
        <v>124</v>
      </c>
      <c r="B39" s="42">
        <v>-19226</v>
      </c>
      <c r="C39" s="42">
        <v>-6057</v>
      </c>
      <c r="D39" s="42">
        <v>-15517</v>
      </c>
      <c r="E39" s="215">
        <f t="shared" si="1"/>
        <v>-9460</v>
      </c>
      <c r="F39" s="236">
        <f>(D39-B39)/B39</f>
        <v>-0.19291584312909602</v>
      </c>
      <c r="G39" s="32">
        <f>D39-B39</f>
        <v>3709</v>
      </c>
      <c r="H39" s="86"/>
      <c r="I39" s="223">
        <f t="shared" si="4"/>
        <v>0.5618292884266138</v>
      </c>
      <c r="J39" s="224">
        <f t="shared" si="2"/>
        <v>-3403</v>
      </c>
    </row>
    <row r="40" spans="1:10" ht="12.75">
      <c r="A40" s="97"/>
      <c r="B40" s="46"/>
      <c r="C40" s="46"/>
      <c r="D40" s="46"/>
      <c r="E40" s="215">
        <f t="shared" si="1"/>
        <v>0</v>
      </c>
      <c r="F40" s="239"/>
      <c r="G40" s="35"/>
      <c r="H40" s="86"/>
      <c r="I40" s="223"/>
      <c r="J40" s="224">
        <f t="shared" si="2"/>
        <v>0</v>
      </c>
    </row>
    <row r="41" spans="1:10" ht="12.75">
      <c r="A41" s="89" t="s">
        <v>125</v>
      </c>
      <c r="B41" s="45">
        <v>0</v>
      </c>
      <c r="C41" s="45">
        <v>0</v>
      </c>
      <c r="D41" s="45">
        <v>0</v>
      </c>
      <c r="E41" s="215">
        <f t="shared" si="1"/>
        <v>0</v>
      </c>
      <c r="F41" s="236">
        <v>0</v>
      </c>
      <c r="G41" s="32">
        <f>D41-B41</f>
        <v>0</v>
      </c>
      <c r="H41" s="86"/>
      <c r="I41" s="223"/>
      <c r="J41" s="224">
        <f t="shared" si="2"/>
        <v>0</v>
      </c>
    </row>
    <row r="42" spans="1:10" ht="12.75">
      <c r="A42" s="216" t="s">
        <v>200</v>
      </c>
      <c r="B42" s="217">
        <v>-19226</v>
      </c>
      <c r="C42" s="217">
        <v>-6057</v>
      </c>
      <c r="D42" s="217">
        <v>-15517</v>
      </c>
      <c r="E42" s="233">
        <f t="shared" si="1"/>
        <v>-9460</v>
      </c>
      <c r="F42" s="240">
        <f>(D42-B42)/B42</f>
        <v>-0.19291584312909602</v>
      </c>
      <c r="G42" s="225">
        <f>D42-B42</f>
        <v>3709</v>
      </c>
      <c r="H42" s="131"/>
      <c r="I42" s="226">
        <f t="shared" si="4"/>
        <v>0.5618292884266138</v>
      </c>
      <c r="J42" s="227">
        <f t="shared" si="2"/>
        <v>-3403</v>
      </c>
    </row>
    <row r="43" spans="1:10" ht="12.75">
      <c r="A43" s="1"/>
      <c r="B43" s="22"/>
      <c r="C43" s="62"/>
      <c r="D43" s="22"/>
      <c r="E43" s="45"/>
      <c r="F43" s="22"/>
      <c r="I43" s="15"/>
      <c r="J43" s="16"/>
    </row>
    <row r="44" spans="2:6" ht="12">
      <c r="B44" s="22"/>
      <c r="C44" s="22"/>
      <c r="D44" s="22"/>
      <c r="E44" s="22"/>
      <c r="F44" s="22"/>
    </row>
    <row r="45" spans="2:6" ht="12">
      <c r="B45" s="22"/>
      <c r="C45" s="22"/>
      <c r="D45" s="22"/>
      <c r="E45" s="22"/>
      <c r="F45" s="22"/>
    </row>
    <row r="46" spans="2:6" ht="12">
      <c r="B46" s="22"/>
      <c r="C46" s="22"/>
      <c r="D46" s="22"/>
      <c r="E46" s="22"/>
      <c r="F46" s="22"/>
    </row>
    <row r="47" spans="2:6" ht="12">
      <c r="B47" s="22"/>
      <c r="C47" s="22"/>
      <c r="D47" s="22"/>
      <c r="E47" s="22"/>
      <c r="F47" s="22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jdecena</cp:lastModifiedBy>
  <cp:lastPrinted>2013-09-06T17:05:50Z</cp:lastPrinted>
  <dcterms:created xsi:type="dcterms:W3CDTF">2007-08-22T16:49:29Z</dcterms:created>
  <dcterms:modified xsi:type="dcterms:W3CDTF">2013-09-12T16:35:24Z</dcterms:modified>
  <cp:category/>
  <cp:version/>
  <cp:contentType/>
  <cp:contentStatus/>
</cp:coreProperties>
</file>